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C:\Users\satouyoshiki\Desktop\一時作業フォルダ\2023_simulation\"/>
    </mc:Choice>
  </mc:AlternateContent>
  <workbookProtection workbookPassword="9DFD" lockStructure="1"/>
  <bookViews>
    <workbookView xWindow="0" yWindow="0" windowWidth="28800" windowHeight="11505"/>
  </bookViews>
  <sheets>
    <sheet name="低炭素（高炭素）電力" sheetId="1" r:id="rId1"/>
    <sheet name="低炭素（高炭素）電力(記入例）" sheetId="8" r:id="rId2"/>
    <sheet name="低炭素熱" sheetId="4" r:id="rId3"/>
    <sheet name="低炭素熱 (記入例)" sheetId="7" r:id="rId4"/>
    <sheet name="単位テーブル" sheetId="5" state="hidden" r:id="rId5"/>
    <sheet name="係数テーブル" sheetId="3" state="hidden" r:id="rId6"/>
  </sheets>
  <definedNames>
    <definedName name="_xlnm.Print_Area" localSheetId="5">係数テーブル!$A$1:$O$217</definedName>
    <definedName name="_xlnm.Print_Area" localSheetId="0">'低炭素（高炭素）電力'!$A$1:$Q$44</definedName>
    <definedName name="_xlnm.Print_Area" localSheetId="1">'低炭素（高炭素）電力(記入例）'!$A$1:$T$46</definedName>
    <definedName name="_xlnm.Print_Area" localSheetId="2">低炭素熱!$A$1:$Q$36</definedName>
    <definedName name="_xlnm.Print_Area" localSheetId="3">'低炭素熱 (記入例)'!$A$1:$Q$39</definedName>
    <definedName name="低炭素電力メニュープルダウン対象範囲" localSheetId="1">OFFSET(係数テーブル!$A$1,MATCH('低炭素（高炭素）電力(記入例）'!$L$1,係数テーブル!$G:$G,0)-1 + MATCH('低炭素（高炭素）電力(記入例）'!$E$3,OFFSET(係数テーブル!$A$1,MATCH('低炭素（高炭素）電力(記入例）'!$L$1,係数テーブル!$G:$G,0)-1,COLUMN(係数テーブル!$H$3)-1,COUNTIF(係数テーブル!$G:$G,'低炭素（高炭素）電力(記入例）'!$L$1),1),0)-1,COLUMN(係数テーブル!$I$3)-1,COUNTIFS(係数テーブル!$G:$G,'低炭素（高炭素）電力(記入例）'!$L$1,係数テーブル!$H:$H,'低炭素（高炭素）電力(記入例）'!$E$3),1)</definedName>
    <definedName name="低炭素電力メニュープルダウン対象範囲">OFFSET(係数テーブル!$A$1,MATCH('低炭素（高炭素）電力'!$L$2,係数テーブル!$G:$G,0)-1 + MATCH('低炭素（高炭素）電力'!$E$4,OFFSET(係数テーブル!$A$1,MATCH('低炭素（高炭素）電力'!$L$2,係数テーブル!$G:$G,0)-1,COLUMN(係数テーブル!$H$3)-1,COUNTIF(係数テーブル!$G:$G,'低炭素（高炭素）電力'!$L$2),1),0)-1,COLUMN(係数テーブル!$I$3)-1,COUNTIFS(係数テーブル!$G:$G,'低炭素（高炭素）電力'!$L$2,係数テーブル!$H:$H,'低炭素（高炭素）電力'!$E$4),1)</definedName>
    <definedName name="低炭素電力メニュー検索範囲" localSheetId="1">OFFSET(係数テーブル!$A$1,MATCH('低炭素（高炭素）電力(記入例）'!$L$1,係数テーブル!$G:$G,0)-1 + MATCH('低炭素（高炭素）電力(記入例）'!$E$3,OFFSET(係数テーブル!$A$1,MATCH('低炭素（高炭素）電力(記入例）'!$L$1,係数テーブル!$G:$G,0)-1,COLUMN(係数テーブル!$H$3)-1,COUNTIF(係数テーブル!$G:$G,'低炭素（高炭素）電力(記入例）'!$L$1),1),0)-1,COLUMN(係数テーブル!$I$3)-1,COUNTIFS(係数テーブル!$G:$G,'低炭素（高炭素）電力(記入例）'!$L$1,係数テーブル!$H:$H,'低炭素（高炭素）電力(記入例）'!$E$3),3)</definedName>
    <definedName name="低炭素電力メニュー検索範囲">OFFSET(係数テーブル!$A$1,MATCH('低炭素（高炭素）電力'!$L$2,係数テーブル!$G:$G,0)-1 + MATCH('低炭素（高炭素）電力'!$E$4,OFFSET(係数テーブル!$A$1,MATCH('低炭素（高炭素）電力'!$L$2,係数テーブル!$G:$G,0)-1,COLUMN(係数テーブル!$H$3)-1,COUNTIF(係数テーブル!$G:$G,'低炭素（高炭素）電力'!$L$2),1),0)-1,COLUMN(係数テーブル!$I$3)-1,COUNTIFS(係数テーブル!$G:$G,'低炭素（高炭素）電力'!$L$2,係数テーブル!$H:$H,'低炭素（高炭素）電力'!$E$4),3)</definedName>
    <definedName name="低炭素電力事業者プルダウン対象範囲" localSheetId="1">OFFSET(係数テーブル!$A$1,MATCH('低炭素（高炭素）電力(記入例）'!$L$1,係数テーブル!$A:$A,0)-1,COLUMN(係数テーブル!$B$3)-1,COUNTIF(係数テーブル!$A:$A,'低炭素（高炭素）電力(記入例）'!$L$1),1)</definedName>
    <definedName name="低炭素電力事業者プルダウン対象範囲">OFFSET(係数テーブル!$A$1,MATCH('低炭素（高炭素）電力'!$L$2,係数テーブル!$A:$A,0)-1,COLUMN(係数テーブル!$B$3)-1,COUNTIF(係数テーブル!$A:$A,'低炭素（高炭素）電力'!$L$2),1)</definedName>
    <definedName name="低炭素電力事業者検索範囲" localSheetId="1">OFFSET(係数テーブル!$A$1,MATCH('低炭素（高炭素）電力(記入例）'!$L$1,係数テーブル!$A:$A,0)-1,COLUMN(係数テーブル!$B$3)-1,COUNTIF(係数テーブル!$A:$A,'低炭素（高炭素）電力(記入例）'!$L$1),4)</definedName>
    <definedName name="低炭素電力事業者検索範囲">OFFSET(係数テーブル!$A$1,MATCH('低炭素（高炭素）電力'!$L$2,係数テーブル!$A:$A,0)-1,COLUMN(係数テーブル!$B$3)-1,COUNTIF(係数テーブル!$A:$A,'低炭素（高炭素）電力'!$L$2),4)</definedName>
    <definedName name="低炭素熱プルダウン対象範囲" localSheetId="3">OFFSET(係数テーブル!$A$1,MATCH('低炭素熱 (記入例)'!$M$2,係数テーブル!$M:$M,0)-1,COLUMN(係数テーブル!$N$3)-1,COUNTIF(係数テーブル!$M:$M,'低炭素熱 (記入例)'!$M$2),1)</definedName>
    <definedName name="低炭素熱プルダウン対象範囲">OFFSET(係数テーブル!$A$1,MATCH(低炭素熱!$M$2,係数テーブル!$M:$M,0)-1,COLUMN(係数テーブル!$N$3)-1,COUNTIF(係数テーブル!$M:$M,低炭素熱!$M$2),1)</definedName>
    <definedName name="低炭素熱検索範囲" localSheetId="3">OFFSET(係数テーブル!$A$1,MATCH('低炭素熱 (記入例)'!$M$2,係数テーブル!$M:$M,0)-1,COLUMN(係数テーブル!$N$3)-1,COUNTIF(係数テーブル!$M:$M,'低炭素熱 (記入例)'!$M$2),2)</definedName>
    <definedName name="低炭素熱検索範囲">OFFSET(係数テーブル!$A$1,MATCH(低炭素熱!$M$2,係数テーブル!$M:$M,0)-1,COLUMN(係数テーブル!$N$3)-1,COUNTIF(係数テーブル!$M:$M,低炭素熱!$M$2),2)</definedName>
  </definedNames>
  <calcPr calcId="162913"/>
</workbook>
</file>

<file path=xl/calcChain.xml><?xml version="1.0" encoding="utf-8"?>
<calcChain xmlns="http://schemas.openxmlformats.org/spreadsheetml/2006/main">
  <c r="M4" i="4" l="1"/>
  <c r="L5" i="1"/>
  <c r="L28" i="1" s="1"/>
  <c r="L4" i="1" l="1"/>
  <c r="P23" i="1" l="1"/>
  <c r="P22" i="1"/>
  <c r="P21" i="1"/>
  <c r="P20" i="1"/>
  <c r="P10" i="1"/>
  <c r="P11" i="1"/>
  <c r="P12" i="1"/>
  <c r="P13" i="1"/>
  <c r="P14" i="1"/>
  <c r="P15" i="1"/>
  <c r="P16" i="1"/>
  <c r="P9" i="1"/>
  <c r="B32" i="1" s="1"/>
  <c r="P8" i="4"/>
  <c r="J28" i="7" l="1"/>
  <c r="E34" i="3" l="1"/>
  <c r="E36" i="3" l="1"/>
  <c r="E37" i="3"/>
  <c r="E38" i="3"/>
  <c r="E39" i="3"/>
  <c r="E40" i="3"/>
  <c r="E41" i="3"/>
  <c r="E42" i="3"/>
  <c r="E43" i="3"/>
  <c r="E44" i="3"/>
  <c r="E45" i="3"/>
  <c r="E46" i="3"/>
  <c r="E47" i="3"/>
  <c r="E48" i="3"/>
  <c r="E49" i="3"/>
  <c r="E50" i="3"/>
  <c r="E51" i="3"/>
  <c r="E52" i="3"/>
  <c r="E53" i="3"/>
  <c r="E35" i="3"/>
  <c r="J25" i="4" l="1"/>
  <c r="H28" i="1" l="1"/>
  <c r="E12" i="8" l="1"/>
  <c r="F12" i="8"/>
  <c r="G12" i="8"/>
  <c r="H12" i="8"/>
  <c r="I12" i="8"/>
  <c r="J12" i="8"/>
  <c r="K12" i="8"/>
  <c r="L12" i="8"/>
  <c r="M12" i="8"/>
  <c r="N12" i="8"/>
  <c r="O12" i="8"/>
  <c r="D12" i="8"/>
  <c r="O11" i="8"/>
  <c r="O28" i="8" l="1"/>
  <c r="I27" i="8" l="1"/>
  <c r="L28" i="8"/>
  <c r="B32" i="8"/>
  <c r="L27" i="8"/>
  <c r="H28" i="8"/>
  <c r="M28" i="8"/>
  <c r="E32" i="8"/>
  <c r="N27" i="8"/>
  <c r="K28" i="8"/>
  <c r="B28" i="7"/>
  <c r="P20" i="4"/>
  <c r="P21" i="4"/>
  <c r="P22" i="4"/>
  <c r="P19" i="4"/>
  <c r="P9" i="4"/>
  <c r="P10" i="4"/>
  <c r="P11" i="4"/>
  <c r="P12" i="4"/>
  <c r="P13" i="4"/>
  <c r="P14" i="4"/>
  <c r="P15" i="4"/>
  <c r="I28" i="7"/>
  <c r="M36" i="8" l="1"/>
  <c r="E22" i="3"/>
  <c r="G28" i="1" l="1"/>
  <c r="B28" i="1"/>
  <c r="I28" i="1" s="1"/>
  <c r="E32" i="1"/>
  <c r="N28" i="1"/>
  <c r="M35" i="1" l="1"/>
  <c r="M36" i="1"/>
  <c r="E33" i="3"/>
  <c r="E32" i="3"/>
  <c r="E31" i="3"/>
  <c r="E30" i="3"/>
  <c r="E29" i="3"/>
  <c r="E28" i="3"/>
  <c r="E27" i="3"/>
  <c r="E26" i="3"/>
  <c r="E25" i="3"/>
  <c r="E24" i="3"/>
  <c r="E23" i="3"/>
  <c r="O28" i="1" l="1"/>
  <c r="M28" i="1"/>
  <c r="I27" i="1"/>
  <c r="K28" i="1"/>
  <c r="N27" i="1"/>
  <c r="L27" i="1"/>
  <c r="I25" i="4" l="1"/>
  <c r="B25" i="4" l="1"/>
  <c r="M27" i="4" s="1"/>
</calcChain>
</file>

<file path=xl/sharedStrings.xml><?xml version="1.0" encoding="utf-8"?>
<sst xmlns="http://schemas.openxmlformats.org/spreadsheetml/2006/main" count="595" uniqueCount="229">
  <si>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</si>
  <si>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</si>
  <si>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</si>
  <si>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</si>
  <si>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</si>
  <si>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</si>
  <si>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</si>
  <si>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</si>
  <si>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</si>
  <si>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</si>
  <si>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</si>
  <si>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</si>
  <si>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排出係数</t>
    <rPh sb="0" eb="2">
      <t>ハイシュツ</t>
    </rPh>
    <rPh sb="2" eb="4">
      <t>ケイスウ</t>
    </rPh>
    <phoneticPr fontId="1"/>
  </si>
  <si>
    <t>低炭素熱供給区域</t>
    <rPh sb="0" eb="3">
      <t>テイタンソ</t>
    </rPh>
    <rPh sb="3" eb="4">
      <t>ネツ</t>
    </rPh>
    <rPh sb="4" eb="6">
      <t>キョウキュウ</t>
    </rPh>
    <rPh sb="6" eb="8">
      <t>クイキ</t>
    </rPh>
    <phoneticPr fontId="1"/>
  </si>
  <si>
    <t>電力</t>
    <rPh sb="0" eb="2">
      <t>デンリョク</t>
    </rPh>
    <phoneticPr fontId="1"/>
  </si>
  <si>
    <t>熱</t>
    <rPh sb="0" eb="1">
      <t>ネツ</t>
    </rPh>
    <phoneticPr fontId="1"/>
  </si>
  <si>
    <t>算定式</t>
    <rPh sb="0" eb="2">
      <t>サンテイ</t>
    </rPh>
    <rPh sb="2" eb="3">
      <t>シキ</t>
    </rPh>
    <phoneticPr fontId="1"/>
  </si>
  <si>
    <t>供給事業者</t>
    <rPh sb="0" eb="2">
      <t>キョウキュウ</t>
    </rPh>
    <rPh sb="2" eb="5">
      <t>ジギョウシャ</t>
    </rPh>
    <phoneticPr fontId="1"/>
  </si>
  <si>
    <t>排出係数</t>
    <rPh sb="0" eb="2">
      <t>ハイシュツ</t>
    </rPh>
    <rPh sb="2" eb="4">
      <t>ケイスウ</t>
    </rPh>
    <phoneticPr fontId="1"/>
  </si>
  <si>
    <t>低炭素熱</t>
    <rPh sb="0" eb="3">
      <t>テイタンソ</t>
    </rPh>
    <rPh sb="3" eb="4">
      <t>ネツ</t>
    </rPh>
    <phoneticPr fontId="1"/>
  </si>
  <si>
    <t>銀座二・三丁目</t>
  </si>
  <si>
    <t>丸の内一丁目</t>
  </si>
  <si>
    <t>西池袋</t>
  </si>
  <si>
    <t>新川</t>
  </si>
  <si>
    <t>神田駿河台</t>
  </si>
  <si>
    <t>芝浦四丁目</t>
  </si>
  <si>
    <t>銀座五・六丁目</t>
  </si>
  <si>
    <t>箱崎</t>
  </si>
  <si>
    <t>東品川二丁目</t>
  </si>
  <si>
    <t>府中日鋼町</t>
  </si>
  <si>
    <t>恵比寿</t>
  </si>
  <si>
    <t>京橋二丁目</t>
  </si>
  <si>
    <t>後楽一丁目</t>
  </si>
  <si>
    <t>八王子旭町</t>
  </si>
  <si>
    <t>臨海副都心</t>
  </si>
  <si>
    <t>大崎一丁目</t>
  </si>
  <si>
    <t>晴海一丁目</t>
  </si>
  <si>
    <t>新砂三丁目</t>
  </si>
  <si>
    <t>排出係数(t-CO2/GJ)</t>
    <rPh sb="0" eb="2">
      <t>ハイシュツ</t>
    </rPh>
    <rPh sb="2" eb="4">
      <t>ケイスウ</t>
    </rPh>
    <phoneticPr fontId="1"/>
  </si>
  <si>
    <t>使用量</t>
    <rPh sb="0" eb="3">
      <t>シヨウリョウ</t>
    </rPh>
    <phoneticPr fontId="1"/>
  </si>
  <si>
    <t>単位</t>
    <rPh sb="0" eb="2">
      <t>タンイ</t>
    </rPh>
    <phoneticPr fontId="1"/>
  </si>
  <si>
    <t>千kWh</t>
    <rPh sb="0" eb="1">
      <t>セン</t>
    </rPh>
    <phoneticPr fontId="1"/>
  </si>
  <si>
    <t>kWh</t>
    <phoneticPr fontId="1"/>
  </si>
  <si>
    <t>GJ</t>
  </si>
  <si>
    <t>GJ</t>
    <phoneticPr fontId="1"/>
  </si>
  <si>
    <t>MJ</t>
    <phoneticPr fontId="1"/>
  </si>
  <si>
    <t>使用熱量合計(GJ)</t>
    <rPh sb="0" eb="2">
      <t>シヨウ</t>
    </rPh>
    <rPh sb="2" eb="3">
      <t>ネツ</t>
    </rPh>
    <rPh sb="3" eb="4">
      <t>リョウ</t>
    </rPh>
    <rPh sb="4" eb="6">
      <t>ゴウケイ</t>
    </rPh>
    <phoneticPr fontId="1"/>
  </si>
  <si>
    <t>－</t>
    <phoneticPr fontId="1"/>
  </si>
  <si>
    <t>×　（</t>
    <phoneticPr fontId="1"/>
  </si>
  <si>
    <r>
      <t>低炭素電力削減量(t-CO</t>
    </r>
    <r>
      <rPr>
        <b/>
        <vertAlign val="subscript"/>
        <sz val="12"/>
        <color theme="0"/>
        <rFont val="ＭＳ Ｐゴシック"/>
        <family val="3"/>
        <charset val="128"/>
        <scheme val="minor"/>
      </rPr>
      <t>2</t>
    </r>
    <r>
      <rPr>
        <b/>
        <sz val="12"/>
        <color theme="0"/>
        <rFont val="ＭＳ Ｐゴシック"/>
        <family val="3"/>
        <charset val="128"/>
        <scheme val="minor"/>
      </rPr>
      <t>)</t>
    </r>
    <rPh sb="0" eb="3">
      <t>テイタンソ</t>
    </rPh>
    <rPh sb="3" eb="5">
      <t>デンリョク</t>
    </rPh>
    <rPh sb="5" eb="7">
      <t>サクゲン</t>
    </rPh>
    <rPh sb="7" eb="8">
      <t>リョウ</t>
    </rPh>
    <phoneticPr fontId="1"/>
  </si>
  <si>
    <r>
      <t>高炭素電力排出量(t-CO</t>
    </r>
    <r>
      <rPr>
        <b/>
        <vertAlign val="subscript"/>
        <sz val="12"/>
        <color theme="0"/>
        <rFont val="ＭＳ Ｐゴシック"/>
        <family val="3"/>
        <charset val="128"/>
        <scheme val="minor"/>
      </rPr>
      <t>2</t>
    </r>
    <r>
      <rPr>
        <b/>
        <sz val="12"/>
        <color theme="0"/>
        <rFont val="ＭＳ Ｐゴシック"/>
        <family val="3"/>
        <charset val="128"/>
        <scheme val="minor"/>
      </rPr>
      <t>)</t>
    </r>
    <rPh sb="0" eb="3">
      <t>コウタンソ</t>
    </rPh>
    <rPh sb="3" eb="5">
      <t>デンリョク</t>
    </rPh>
    <rPh sb="5" eb="7">
      <t>ハイシュツ</t>
    </rPh>
    <rPh sb="7" eb="8">
      <t>リョウ</t>
    </rPh>
    <phoneticPr fontId="1"/>
  </si>
  <si>
    <r>
      <t>低炭素熱削減量(t-CO</t>
    </r>
    <r>
      <rPr>
        <b/>
        <vertAlign val="subscript"/>
        <sz val="12"/>
        <color theme="0"/>
        <rFont val="ＭＳ Ｐゴシック"/>
        <family val="3"/>
        <charset val="128"/>
        <scheme val="minor"/>
      </rPr>
      <t>2</t>
    </r>
    <r>
      <rPr>
        <b/>
        <sz val="12"/>
        <color theme="0"/>
        <rFont val="ＭＳ Ｐゴシック"/>
        <family val="3"/>
        <charset val="128"/>
        <scheme val="minor"/>
      </rPr>
      <t>)</t>
    </r>
    <rPh sb="0" eb="3">
      <t>テイタンソ</t>
    </rPh>
    <rPh sb="3" eb="4">
      <t>ネツ</t>
    </rPh>
    <rPh sb="4" eb="6">
      <t>サクゲン</t>
    </rPh>
    <rPh sb="6" eb="7">
      <t>リョウ</t>
    </rPh>
    <phoneticPr fontId="1"/>
  </si>
  <si>
    <t>永田町二丁目</t>
  </si>
  <si>
    <t>丸の内二丁目</t>
  </si>
  <si>
    <t>大手町</t>
  </si>
  <si>
    <t>東池袋</t>
  </si>
  <si>
    <t>西新宿六丁目</t>
  </si>
  <si>
    <t>銀座四丁目</t>
  </si>
  <si>
    <t>赤坂五丁目</t>
  </si>
  <si>
    <t>錦糸町駅北口</t>
  </si>
  <si>
    <t>品川東口南</t>
  </si>
  <si>
    <t>東品川四丁目</t>
  </si>
  <si>
    <t>他事業所への燃料等の直接供給量（住宅含む）</t>
    <rPh sb="14" eb="15">
      <t>リョウ</t>
    </rPh>
    <rPh sb="16" eb="18">
      <t>ジュウタク</t>
    </rPh>
    <rPh sb="18" eb="19">
      <t>フク</t>
    </rPh>
    <phoneticPr fontId="1"/>
  </si>
  <si>
    <t>他事業所への電気の直接供給量（住宅含む）</t>
    <rPh sb="6" eb="8">
      <t>デンキ</t>
    </rPh>
    <rPh sb="13" eb="14">
      <t>リョウ</t>
    </rPh>
    <rPh sb="15" eb="17">
      <t>ジュウタク</t>
    </rPh>
    <rPh sb="17" eb="18">
      <t>フク</t>
    </rPh>
    <phoneticPr fontId="1"/>
  </si>
  <si>
    <t>出光グリーンパワー株式会社</t>
  </si>
  <si>
    <t>低炭素電力</t>
    <rPh sb="0" eb="3">
      <t>テイタンソ</t>
    </rPh>
    <rPh sb="3" eb="5">
      <t>デンリョク</t>
    </rPh>
    <phoneticPr fontId="1"/>
  </si>
  <si>
    <t>高炭素電力</t>
    <rPh sb="0" eb="3">
      <t>コウタンソ</t>
    </rPh>
    <rPh sb="3" eb="5">
      <t>デンリョク</t>
    </rPh>
    <phoneticPr fontId="1"/>
  </si>
  <si>
    <t>）　＝</t>
    <phoneticPr fontId="1"/>
  </si>
  <si>
    <t>再エネ電源割合</t>
    <rPh sb="0" eb="1">
      <t>サイ</t>
    </rPh>
    <rPh sb="3" eb="5">
      <t>デンゲン</t>
    </rPh>
    <rPh sb="5" eb="7">
      <t>ワリアイ</t>
    </rPh>
    <phoneticPr fontId="1"/>
  </si>
  <si>
    <t>株式会社G-Power</t>
  </si>
  <si>
    <t>荏原環境プラント株式会社</t>
  </si>
  <si>
    <t>使用電力量合計
(千kWh)</t>
    <rPh sb="0" eb="2">
      <t>シヨウ</t>
    </rPh>
    <rPh sb="2" eb="4">
      <t>デンリョク</t>
    </rPh>
    <rPh sb="4" eb="5">
      <t>リョウ</t>
    </rPh>
    <rPh sb="5" eb="7">
      <t>ゴウケイ</t>
    </rPh>
    <phoneticPr fontId="1"/>
  </si>
  <si>
    <t>算定対象年度</t>
    <rPh sb="0" eb="2">
      <t>サンテイ</t>
    </rPh>
    <rPh sb="2" eb="4">
      <t>タイショウ</t>
    </rPh>
    <rPh sb="4" eb="6">
      <t>ネンド</t>
    </rPh>
    <phoneticPr fontId="1"/>
  </si>
  <si>
    <t>西新宿</t>
  </si>
  <si>
    <t>内幸町</t>
  </si>
  <si>
    <t>八重洲日本橋</t>
  </si>
  <si>
    <t>西新宿一丁目</t>
  </si>
  <si>
    <t>明石町</t>
  </si>
  <si>
    <t>歌舞伎町</t>
  </si>
  <si>
    <t>初台淀橋</t>
  </si>
  <si>
    <t>押上・業平橋</t>
  </si>
  <si>
    <t>田町駅東口北</t>
  </si>
  <si>
    <t>供給区域</t>
    <rPh sb="0" eb="2">
      <t>キョウキュウ</t>
    </rPh>
    <rPh sb="2" eb="4">
      <t>クイキ</t>
    </rPh>
    <phoneticPr fontId="1"/>
  </si>
  <si>
    <t>　＝</t>
    <phoneticPr fontId="1"/>
  </si>
  <si>
    <t>監視点</t>
    <rPh sb="0" eb="2">
      <t>カンシ</t>
    </rPh>
    <rPh sb="2" eb="3">
      <t>テン</t>
    </rPh>
    <phoneticPr fontId="1"/>
  </si>
  <si>
    <t>低炭素（高炭素）電力事業者</t>
    <rPh sb="0" eb="3">
      <t>テイタンソ</t>
    </rPh>
    <rPh sb="4" eb="7">
      <t>コウタンソ</t>
    </rPh>
    <rPh sb="8" eb="10">
      <t>デンリョク</t>
    </rPh>
    <rPh sb="10" eb="13">
      <t>ジギョウシャ</t>
    </rPh>
    <phoneticPr fontId="1"/>
  </si>
  <si>
    <t>低炭素電力メニュー</t>
    <phoneticPr fontId="1"/>
  </si>
  <si>
    <t>電力メニュー</t>
    <rPh sb="0" eb="2">
      <t>デンリョク</t>
    </rPh>
    <phoneticPr fontId="1"/>
  </si>
  <si>
    <t>低炭素電力メニュー</t>
    <rPh sb="0" eb="3">
      <t>テイタンソ</t>
    </rPh>
    <rPh sb="3" eb="5">
      <t>デンリョク</t>
    </rPh>
    <phoneticPr fontId="1"/>
  </si>
  <si>
    <t>低炭素電力メニュー数</t>
    <rPh sb="0" eb="3">
      <t>テイタンソ</t>
    </rPh>
    <rPh sb="3" eb="5">
      <t>デンリョク</t>
    </rPh>
    <rPh sb="9" eb="10">
      <t>スウ</t>
    </rPh>
    <phoneticPr fontId="1"/>
  </si>
  <si>
    <t>算定対象
年度</t>
    <rPh sb="0" eb="2">
      <t>サンテイ</t>
    </rPh>
    <rPh sb="2" eb="4">
      <t>タイショウ</t>
    </rPh>
    <rPh sb="5" eb="7">
      <t>ネンド</t>
    </rPh>
    <phoneticPr fontId="1"/>
  </si>
  <si>
    <t>再エネ
電源割合</t>
    <rPh sb="0" eb="1">
      <t>サイ</t>
    </rPh>
    <rPh sb="4" eb="6">
      <t>デンゲン</t>
    </rPh>
    <rPh sb="6" eb="8">
      <t>ワリアイ</t>
    </rPh>
    <phoneticPr fontId="1"/>
  </si>
  <si>
    <t>排出係数
(t-CO2/千kWh)</t>
    <rPh sb="0" eb="2">
      <t>ハイシュツ</t>
    </rPh>
    <rPh sb="2" eb="4">
      <t>ケイスウ</t>
    </rPh>
    <rPh sb="12" eb="13">
      <t>セン</t>
    </rPh>
    <phoneticPr fontId="1"/>
  </si>
  <si>
    <t>kWh</t>
  </si>
  <si>
    <t>アーバンエナジー株式会社</t>
    <phoneticPr fontId="1"/>
  </si>
  <si>
    <t>出光グリーンパワー株式会社</t>
    <phoneticPr fontId="1"/>
  </si>
  <si>
    <t>荏原環境プラント株式会社</t>
    <phoneticPr fontId="1"/>
  </si>
  <si>
    <t>株式会社G-Power</t>
    <phoneticPr fontId="1"/>
  </si>
  <si>
    <t>株式会社地球クラブ</t>
    <rPh sb="0" eb="2">
      <t>カブシキ</t>
    </rPh>
    <rPh sb="2" eb="4">
      <t>カイシャ</t>
    </rPh>
    <rPh sb="4" eb="6">
      <t>チキュウ</t>
    </rPh>
    <phoneticPr fontId="1"/>
  </si>
  <si>
    <t>東京エコサービス株式会社</t>
    <rPh sb="0" eb="2">
      <t>トウキョウ</t>
    </rPh>
    <rPh sb="8" eb="10">
      <t>カブシキ</t>
    </rPh>
    <rPh sb="10" eb="12">
      <t>カイシャ</t>
    </rPh>
    <phoneticPr fontId="1"/>
  </si>
  <si>
    <t>ネクストエナジー・アンド・リソース株式会社</t>
    <rPh sb="17" eb="21">
      <t>カブシキカイシャ</t>
    </rPh>
    <phoneticPr fontId="1"/>
  </si>
  <si>
    <t>パナソニック株式会社</t>
    <rPh sb="6" eb="8">
      <t>カブシキ</t>
    </rPh>
    <rPh sb="8" eb="10">
      <t>カイシャ</t>
    </rPh>
    <phoneticPr fontId="1"/>
  </si>
  <si>
    <t>日立造船株式会社</t>
    <rPh sb="0" eb="2">
      <t>ヒタチ</t>
    </rPh>
    <rPh sb="2" eb="4">
      <t>ゾウセン</t>
    </rPh>
    <rPh sb="4" eb="6">
      <t>カブシキ</t>
    </rPh>
    <rPh sb="6" eb="8">
      <t>カイシャ</t>
    </rPh>
    <phoneticPr fontId="1"/>
  </si>
  <si>
    <t>みんな電力株式会社</t>
    <rPh sb="3" eb="5">
      <t>デンリョク</t>
    </rPh>
    <rPh sb="5" eb="7">
      <t>カブシキ</t>
    </rPh>
    <rPh sb="7" eb="9">
      <t>カイシャ</t>
    </rPh>
    <phoneticPr fontId="1"/>
  </si>
  <si>
    <t>株式会社横浜環境デザイン</t>
    <rPh sb="0" eb="2">
      <t>カブシキ</t>
    </rPh>
    <rPh sb="2" eb="4">
      <t>カイシャ</t>
    </rPh>
    <rPh sb="4" eb="6">
      <t>ヨコハマ</t>
    </rPh>
    <rPh sb="6" eb="8">
      <t>カンキョウ</t>
    </rPh>
    <phoneticPr fontId="1"/>
  </si>
  <si>
    <t>東日本旅客鉄道株式会社</t>
    <rPh sb="0" eb="1">
      <t>ヒガシ</t>
    </rPh>
    <rPh sb="1" eb="3">
      <t>ニホン</t>
    </rPh>
    <rPh sb="3" eb="5">
      <t>リョキャク</t>
    </rPh>
    <rPh sb="5" eb="7">
      <t>テツドウ</t>
    </rPh>
    <rPh sb="7" eb="9">
      <t>カブシキ</t>
    </rPh>
    <rPh sb="9" eb="11">
      <t>カイシャ</t>
    </rPh>
    <phoneticPr fontId="1"/>
  </si>
  <si>
    <t>アーバンエナジー株式会社</t>
    <phoneticPr fontId="1"/>
  </si>
  <si>
    <t>株式会社イーセル</t>
    <phoneticPr fontId="1"/>
  </si>
  <si>
    <t>王子・伊藤忠エネクス電力販売株式会社</t>
    <phoneticPr fontId="1"/>
  </si>
  <si>
    <t>オリックス株式会社</t>
    <phoneticPr fontId="1"/>
  </si>
  <si>
    <t>自然電力株式会社</t>
    <phoneticPr fontId="1"/>
  </si>
  <si>
    <t>昭和シェル石油株式会社</t>
    <phoneticPr fontId="1"/>
  </si>
  <si>
    <t>株式会社生活クラブエナジー</t>
    <phoneticPr fontId="1"/>
  </si>
  <si>
    <t>プレミアムグリーンパワー株式会社</t>
    <phoneticPr fontId="1"/>
  </si>
  <si>
    <t>株式会社みらい電力</t>
    <phoneticPr fontId="1"/>
  </si>
  <si>
    <t>株式会社Ｌｏｏｏｐ</t>
    <phoneticPr fontId="1"/>
  </si>
  <si>
    <t>青山</t>
    <rPh sb="0" eb="2">
      <t>アオヤマ</t>
    </rPh>
    <phoneticPr fontId="1"/>
  </si>
  <si>
    <t>品川八潮</t>
    <rPh sb="2" eb="4">
      <t>ヤシオ</t>
    </rPh>
    <phoneticPr fontId="1"/>
  </si>
  <si>
    <t>日比谷</t>
    <rPh sb="0" eb="3">
      <t>ヒビヤ</t>
    </rPh>
    <phoneticPr fontId="1"/>
  </si>
  <si>
    <t>紀尾井町</t>
    <rPh sb="0" eb="3">
      <t>キオイ</t>
    </rPh>
    <rPh sb="3" eb="4">
      <t>チョウ</t>
    </rPh>
    <phoneticPr fontId="1"/>
  </si>
  <si>
    <t>新宿南口西</t>
    <rPh sb="0" eb="2">
      <t>シンジュク</t>
    </rPh>
    <rPh sb="2" eb="4">
      <t>ミナミグチ</t>
    </rPh>
    <rPh sb="4" eb="5">
      <t>ニシ</t>
    </rPh>
    <phoneticPr fontId="1"/>
  </si>
  <si>
    <t>渋谷道玄坂</t>
    <rPh sb="0" eb="2">
      <t>シブヤ</t>
    </rPh>
    <rPh sb="2" eb="5">
      <t>ドウゲンザカ</t>
    </rPh>
    <phoneticPr fontId="1"/>
  </si>
  <si>
    <t>豊洲六丁目</t>
    <rPh sb="0" eb="2">
      <t>トヨス</t>
    </rPh>
    <rPh sb="2" eb="5">
      <t>ロクチョウメ</t>
    </rPh>
    <phoneticPr fontId="1"/>
  </si>
  <si>
    <t>【記入方法】</t>
    <rPh sb="1" eb="3">
      <t>キニュウ</t>
    </rPh>
    <rPh sb="3" eb="5">
      <t>ホウホウ</t>
    </rPh>
    <phoneticPr fontId="1"/>
  </si>
  <si>
    <t>MJ</t>
  </si>
  <si>
    <t>No.1</t>
    <phoneticPr fontId="1"/>
  </si>
  <si>
    <t>No.2</t>
    <phoneticPr fontId="1"/>
  </si>
  <si>
    <t>B供給区域</t>
    <phoneticPr fontId="1"/>
  </si>
  <si>
    <t>A電力株式会社</t>
    <phoneticPr fontId="1"/>
  </si>
  <si>
    <t>No.1</t>
    <phoneticPr fontId="1"/>
  </si>
  <si>
    <r>
      <t xml:space="preserve">     </t>
    </r>
    <r>
      <rPr>
        <u/>
        <sz val="11"/>
        <color theme="1"/>
        <rFont val="ＭＳ Ｐゴシック"/>
        <family val="3"/>
        <charset val="128"/>
        <scheme val="minor"/>
      </rPr>
      <t>ただし、低炭素電力供給事業者が電力メニュー別排出係数を公表していない場合は選択することができません（セルが灰色になり、選択自体ができません）。</t>
    </r>
    <rPh sb="9" eb="12">
      <t>テイタンソ</t>
    </rPh>
    <rPh sb="12" eb="14">
      <t>デンリョク</t>
    </rPh>
    <rPh sb="14" eb="16">
      <t>キョウキュウ</t>
    </rPh>
    <rPh sb="16" eb="19">
      <t>ジギョウシャ</t>
    </rPh>
    <rPh sb="20" eb="22">
      <t>デンリョク</t>
    </rPh>
    <rPh sb="26" eb="27">
      <t>ベツ</t>
    </rPh>
    <rPh sb="27" eb="29">
      <t>ハイシュツ</t>
    </rPh>
    <rPh sb="29" eb="31">
      <t>ケイスウ</t>
    </rPh>
    <rPh sb="32" eb="34">
      <t>コウヒョウ</t>
    </rPh>
    <rPh sb="39" eb="41">
      <t>バアイ</t>
    </rPh>
    <rPh sb="42" eb="44">
      <t>センタク</t>
    </rPh>
    <rPh sb="58" eb="60">
      <t>ハイイロ</t>
    </rPh>
    <rPh sb="64" eb="66">
      <t>センタク</t>
    </rPh>
    <rPh sb="66" eb="68">
      <t>ジタイ</t>
    </rPh>
    <phoneticPr fontId="1"/>
  </si>
  <si>
    <t>×</t>
    <phoneticPr fontId="1"/>
  </si>
  <si>
    <t>アーバンエナジー株式会社</t>
    <phoneticPr fontId="1"/>
  </si>
  <si>
    <t>RE100電力株式会社</t>
    <phoneticPr fontId="1"/>
  </si>
  <si>
    <t>出光グリーンパワー株式会社</t>
    <phoneticPr fontId="1"/>
  </si>
  <si>
    <t>エネックス株式会社</t>
    <phoneticPr fontId="1"/>
  </si>
  <si>
    <t>株式会社エネット</t>
    <phoneticPr fontId="1"/>
  </si>
  <si>
    <t>荏原環境プラント株式会社</t>
    <phoneticPr fontId="1"/>
  </si>
  <si>
    <t>グリーナ株式会社</t>
    <phoneticPr fontId="1"/>
  </si>
  <si>
    <t>株式会社G-Power</t>
    <phoneticPr fontId="1"/>
  </si>
  <si>
    <t>シナネン株式会社</t>
    <phoneticPr fontId="1"/>
  </si>
  <si>
    <t>ゼロワットパワー株式会社</t>
    <phoneticPr fontId="1"/>
  </si>
  <si>
    <t>株式会社地球クラブ</t>
    <phoneticPr fontId="1"/>
  </si>
  <si>
    <t>東京エコサービス株式会社</t>
    <phoneticPr fontId="1"/>
  </si>
  <si>
    <t>東京ガス株式会社</t>
    <phoneticPr fontId="1"/>
  </si>
  <si>
    <t>パシフィックパワー株式会社</t>
    <phoneticPr fontId="1"/>
  </si>
  <si>
    <t>日立造船株式会社</t>
    <phoneticPr fontId="1"/>
  </si>
  <si>
    <t>丸紅新電力株式会社</t>
    <phoneticPr fontId="1"/>
  </si>
  <si>
    <t>みんな電力株式会社</t>
    <phoneticPr fontId="1"/>
  </si>
  <si>
    <t>株式会社横浜環境デザイン</t>
    <phoneticPr fontId="1"/>
  </si>
  <si>
    <t>東日本旅客鉄道株式会社</t>
    <phoneticPr fontId="1"/>
  </si>
  <si>
    <t>伊藤忠エネクス株式会社</t>
    <rPh sb="0" eb="3">
      <t>イトウチュウ</t>
    </rPh>
    <rPh sb="7" eb="9">
      <t>カブシキ</t>
    </rPh>
    <rPh sb="9" eb="11">
      <t>カイシャ</t>
    </rPh>
    <phoneticPr fontId="1"/>
  </si>
  <si>
    <t>エバーグリーン・リテイリング株式会社</t>
    <rPh sb="14" eb="16">
      <t>カブシキ</t>
    </rPh>
    <rPh sb="16" eb="18">
      <t>カイシャ</t>
    </rPh>
    <phoneticPr fontId="1"/>
  </si>
  <si>
    <t>フラワーペイメント株式会社</t>
    <rPh sb="9" eb="11">
      <t>カブシキ</t>
    </rPh>
    <rPh sb="11" eb="13">
      <t>カイシャ</t>
    </rPh>
    <phoneticPr fontId="1"/>
  </si>
  <si>
    <t>芝浦</t>
    <phoneticPr fontId="1"/>
  </si>
  <si>
    <t>有楽町</t>
    <rPh sb="0" eb="3">
      <t>ユウラクチョウ</t>
    </rPh>
    <phoneticPr fontId="1"/>
  </si>
  <si>
    <t>虎ノ門二丁目</t>
    <rPh sb="0" eb="1">
      <t>トラ</t>
    </rPh>
    <rPh sb="2" eb="3">
      <t>モン</t>
    </rPh>
    <rPh sb="3" eb="6">
      <t>ニチョウメ</t>
    </rPh>
    <phoneticPr fontId="1"/>
  </si>
  <si>
    <t>品川駅東口</t>
    <rPh sb="0" eb="3">
      <t>シナガワエキ</t>
    </rPh>
    <rPh sb="3" eb="5">
      <t>ヒガシグチ</t>
    </rPh>
    <phoneticPr fontId="1"/>
  </si>
  <si>
    <t>田町駅東口北</t>
    <phoneticPr fontId="1"/>
  </si>
  <si>
    <t>大阪瓦斯株式会社</t>
  </si>
  <si>
    <t>大和ライフエナジア株式会社</t>
    <phoneticPr fontId="1"/>
  </si>
  <si>
    <t>―</t>
  </si>
  <si>
    <t>―</t>
    <phoneticPr fontId="1"/>
  </si>
  <si>
    <t>①　低炭素（高炭素）電力事業者を選択してください。</t>
    <rPh sb="2" eb="5">
      <t>テイタンソ</t>
    </rPh>
    <rPh sb="6" eb="9">
      <t>コウタンソ</t>
    </rPh>
    <rPh sb="10" eb="12">
      <t>デンリョク</t>
    </rPh>
    <rPh sb="12" eb="15">
      <t>ジギョウシャ</t>
    </rPh>
    <rPh sb="16" eb="18">
      <t>センタク</t>
    </rPh>
    <phoneticPr fontId="1"/>
  </si>
  <si>
    <t xml:space="preserve">     電力事業者から電力メニュー別での供給を受けている場合、該当する電力メニューを選択してください。</t>
    <rPh sb="5" eb="7">
      <t>デンリョク</t>
    </rPh>
    <rPh sb="7" eb="10">
      <t>ジギョウシャ</t>
    </rPh>
    <rPh sb="12" eb="14">
      <t>デンリョク</t>
    </rPh>
    <rPh sb="18" eb="19">
      <t>ベツ</t>
    </rPh>
    <rPh sb="21" eb="23">
      <t>キョウキュウ</t>
    </rPh>
    <rPh sb="24" eb="25">
      <t>ウ</t>
    </rPh>
    <rPh sb="29" eb="31">
      <t>バアイ</t>
    </rPh>
    <rPh sb="32" eb="34">
      <t>ガイトウ</t>
    </rPh>
    <rPh sb="36" eb="38">
      <t>デンリョク</t>
    </rPh>
    <rPh sb="43" eb="45">
      <t>センタク</t>
    </rPh>
    <phoneticPr fontId="1"/>
  </si>
  <si>
    <t>②-1　現在電力事業者から購入している電力量を記入してください。（※年間の合計値を3月へ記入いただくことも可能です）</t>
    <rPh sb="4" eb="6">
      <t>ゲンザイ</t>
    </rPh>
    <rPh sb="6" eb="8">
      <t>デンリョク</t>
    </rPh>
    <rPh sb="8" eb="11">
      <t>ジギョウシャ</t>
    </rPh>
    <rPh sb="13" eb="15">
      <t>コウニュウ</t>
    </rPh>
    <rPh sb="19" eb="21">
      <t>デンリョク</t>
    </rPh>
    <rPh sb="21" eb="22">
      <t>リョウ</t>
    </rPh>
    <rPh sb="23" eb="25">
      <t>キニュウ</t>
    </rPh>
    <rPh sb="34" eb="36">
      <t>ネンカン</t>
    </rPh>
    <rPh sb="37" eb="40">
      <t>ゴウケイチ</t>
    </rPh>
    <rPh sb="42" eb="43">
      <t>ガツ</t>
    </rPh>
    <rPh sb="44" eb="46">
      <t>キニュウ</t>
    </rPh>
    <rPh sb="53" eb="55">
      <t>カノウ</t>
    </rPh>
    <phoneticPr fontId="1"/>
  </si>
  <si>
    <t>②-2　「特定温室効果ガス排出量算定報告書」 (5)燃料等使用量に記載の数値を転記する場合は該当の監視点No.を記入してください。</t>
    <rPh sb="5" eb="7">
      <t>トクテイ</t>
    </rPh>
    <rPh sb="7" eb="9">
      <t>オンシツ</t>
    </rPh>
    <rPh sb="9" eb="11">
      <t>コウカ</t>
    </rPh>
    <rPh sb="13" eb="15">
      <t>ハイシュツ</t>
    </rPh>
    <rPh sb="15" eb="16">
      <t>リョウ</t>
    </rPh>
    <rPh sb="16" eb="18">
      <t>サンテイ</t>
    </rPh>
    <rPh sb="18" eb="21">
      <t>ホウコクショ</t>
    </rPh>
    <rPh sb="33" eb="35">
      <t>キサイ</t>
    </rPh>
    <rPh sb="36" eb="38">
      <t>スウチ</t>
    </rPh>
    <rPh sb="39" eb="41">
      <t>テンキ</t>
    </rPh>
    <rPh sb="43" eb="45">
      <t>バアイ</t>
    </rPh>
    <rPh sb="46" eb="48">
      <t>ガイトウ</t>
    </rPh>
    <rPh sb="49" eb="51">
      <t>カンシ</t>
    </rPh>
    <rPh sb="51" eb="52">
      <t>テン</t>
    </rPh>
    <rPh sb="56" eb="58">
      <t>キニュウ</t>
    </rPh>
    <phoneticPr fontId="1"/>
  </si>
  <si>
    <t>③　電力量の単位を選択してください。</t>
    <rPh sb="2" eb="4">
      <t>デンリョク</t>
    </rPh>
    <rPh sb="4" eb="5">
      <t>リョウ</t>
    </rPh>
    <rPh sb="6" eb="8">
      <t>タンイ</t>
    </rPh>
    <rPh sb="9" eb="11">
      <t>センタク</t>
    </rPh>
    <phoneticPr fontId="1"/>
  </si>
  <si>
    <t>①　低炭素熱供給区域を選択してください。</t>
    <rPh sb="2" eb="5">
      <t>テイタンソ</t>
    </rPh>
    <rPh sb="5" eb="6">
      <t>ネツ</t>
    </rPh>
    <rPh sb="6" eb="8">
      <t>キョウキュウ</t>
    </rPh>
    <rPh sb="8" eb="10">
      <t>クイキ</t>
    </rPh>
    <rPh sb="11" eb="13">
      <t>センタク</t>
    </rPh>
    <phoneticPr fontId="1"/>
  </si>
  <si>
    <t>②-２　「特定温室効果ガス排出量算定報告書」 (5)燃料等使用量に記載の数値を転記する場合は該当の監視点No.を記入してください。</t>
    <rPh sb="5" eb="7">
      <t>トクテイ</t>
    </rPh>
    <rPh sb="7" eb="9">
      <t>オンシツ</t>
    </rPh>
    <rPh sb="9" eb="11">
      <t>コウカ</t>
    </rPh>
    <rPh sb="13" eb="15">
      <t>ハイシュツ</t>
    </rPh>
    <rPh sb="15" eb="16">
      <t>リョウ</t>
    </rPh>
    <rPh sb="16" eb="18">
      <t>サンテイ</t>
    </rPh>
    <rPh sb="18" eb="21">
      <t>ホウコクショ</t>
    </rPh>
    <rPh sb="33" eb="35">
      <t>キサイ</t>
    </rPh>
    <rPh sb="36" eb="38">
      <t>スウチ</t>
    </rPh>
    <rPh sb="39" eb="41">
      <t>テンキ</t>
    </rPh>
    <rPh sb="43" eb="45">
      <t>バアイ</t>
    </rPh>
    <rPh sb="46" eb="48">
      <t>ガイトウ</t>
    </rPh>
    <rPh sb="49" eb="51">
      <t>カンシ</t>
    </rPh>
    <rPh sb="51" eb="52">
      <t>テン</t>
    </rPh>
    <rPh sb="56" eb="58">
      <t>キニュウ</t>
    </rPh>
    <phoneticPr fontId="1"/>
  </si>
  <si>
    <t>②-１　現在熱供給事業者から購入している熱量を記入してください。（※複数記入又は年間の合計値を3月へ記入いただくことも可能です）</t>
    <rPh sb="4" eb="6">
      <t>ゲンザイ</t>
    </rPh>
    <rPh sb="6" eb="7">
      <t>ネツ</t>
    </rPh>
    <rPh sb="7" eb="9">
      <t>キョウキュウ</t>
    </rPh>
    <rPh sb="9" eb="11">
      <t>ジギョウ</t>
    </rPh>
    <rPh sb="11" eb="12">
      <t>シャ</t>
    </rPh>
    <rPh sb="14" eb="16">
      <t>コウニュウ</t>
    </rPh>
    <rPh sb="20" eb="22">
      <t>ネツリョウ</t>
    </rPh>
    <rPh sb="23" eb="25">
      <t>キニュウ</t>
    </rPh>
    <rPh sb="34" eb="36">
      <t>フクスウ</t>
    </rPh>
    <rPh sb="36" eb="38">
      <t>キニュウ</t>
    </rPh>
    <rPh sb="38" eb="39">
      <t>マタ</t>
    </rPh>
    <rPh sb="40" eb="42">
      <t>ネンカン</t>
    </rPh>
    <rPh sb="43" eb="46">
      <t>ゴウケイチ</t>
    </rPh>
    <rPh sb="48" eb="49">
      <t>ガツ</t>
    </rPh>
    <rPh sb="50" eb="52">
      <t>キニュウ</t>
    </rPh>
    <rPh sb="59" eb="61">
      <t>カノウ</t>
    </rPh>
    <phoneticPr fontId="1"/>
  </si>
  <si>
    <t>③　熱の単位を選択してください。（プルダウンで選択できます）</t>
    <rPh sb="2" eb="3">
      <t>ネツ</t>
    </rPh>
    <rPh sb="4" eb="6">
      <t>タンイ</t>
    </rPh>
    <rPh sb="7" eb="9">
      <t>センタク</t>
    </rPh>
    <rPh sb="23" eb="25">
      <t>センタク</t>
    </rPh>
    <phoneticPr fontId="1"/>
  </si>
  <si>
    <t>④　低炭素熱を外部へ供給している場合は、供給している熱量を記入してください。</t>
    <rPh sb="2" eb="5">
      <t>テイタンソ</t>
    </rPh>
    <rPh sb="5" eb="6">
      <t>ネツ</t>
    </rPh>
    <rPh sb="7" eb="9">
      <t>ガイブ</t>
    </rPh>
    <rPh sb="10" eb="12">
      <t>キョウキュウ</t>
    </rPh>
    <rPh sb="16" eb="18">
      <t>バアイ</t>
    </rPh>
    <rPh sb="20" eb="22">
      <t>キョウキュウ</t>
    </rPh>
    <rPh sb="26" eb="28">
      <t>ネツリョウ</t>
    </rPh>
    <rPh sb="29" eb="31">
      <t>キニュウ</t>
    </rPh>
    <phoneticPr fontId="1"/>
  </si>
  <si>
    <t>④　低炭素電力を外部へ供給している場合は、供給している電力量を記入してください。</t>
    <rPh sb="2" eb="5">
      <t>テイタンソ</t>
    </rPh>
    <rPh sb="5" eb="7">
      <t>デンリョク</t>
    </rPh>
    <rPh sb="8" eb="10">
      <t>ガイブ</t>
    </rPh>
    <rPh sb="11" eb="13">
      <t>キョウキュウ</t>
    </rPh>
    <rPh sb="17" eb="19">
      <t>バアイ</t>
    </rPh>
    <rPh sb="21" eb="23">
      <t>キョウキュウ</t>
    </rPh>
    <rPh sb="27" eb="29">
      <t>デンリョク</t>
    </rPh>
    <rPh sb="29" eb="30">
      <t>リョウ</t>
    </rPh>
    <rPh sb="31" eb="33">
      <t>キニュウ</t>
    </rPh>
    <phoneticPr fontId="1"/>
  </si>
  <si>
    <t>青山</t>
  </si>
  <si>
    <t>品川八潮</t>
  </si>
  <si>
    <t>日比谷</t>
  </si>
  <si>
    <t>有楽町</t>
  </si>
  <si>
    <t>初台淀橋　</t>
  </si>
  <si>
    <t>錦糸町駅北口　</t>
  </si>
  <si>
    <t>新宿南口西　</t>
  </si>
  <si>
    <t>新宿南口東　</t>
    <rPh sb="4" eb="5">
      <t>ヒガシ</t>
    </rPh>
    <phoneticPr fontId="2"/>
  </si>
  <si>
    <t>虎ノ門二丁目</t>
  </si>
  <si>
    <t xml:space="preserve">永田町二丁目 </t>
  </si>
  <si>
    <t>品川駅東口</t>
  </si>
  <si>
    <t>豊洲六丁目</t>
  </si>
  <si>
    <t>アーバンエナジー株式会社</t>
  </si>
  <si>
    <t>RE100電力株式会社</t>
  </si>
  <si>
    <t>エネサーブ株式会社　　</t>
  </si>
  <si>
    <t>エネックス株式会社</t>
  </si>
  <si>
    <t>株式会社UPDATER</t>
  </si>
  <si>
    <t>株式会社afterFIT</t>
  </si>
  <si>
    <t>株式会社エネット</t>
  </si>
  <si>
    <t>株式会社エフオン</t>
  </si>
  <si>
    <t>株式会社タクマエナジー</t>
  </si>
  <si>
    <t>株式会社地球クラブ</t>
  </si>
  <si>
    <t>グリーナ株式会社</t>
  </si>
  <si>
    <t>シェルジャパン株式会社</t>
  </si>
  <si>
    <t>ゼロワットパワー株式会社</t>
  </si>
  <si>
    <t>秩父新電力株式会社</t>
  </si>
  <si>
    <t>東京エコサービス株式会社</t>
  </si>
  <si>
    <t>東京ガス株式会社</t>
  </si>
  <si>
    <t>日立造船株式会社</t>
  </si>
  <si>
    <t>丸紅新電力株式会社</t>
  </si>
  <si>
    <t>東日本旅客鉄道株式会社</t>
  </si>
  <si>
    <t>⑤　低炭素電力削減量の値を年度実績排出量から減ずることができます。「特定温室効果ガス排出量算定報告書」(6)燃料等使用量及び特定温室効果ガス排出量に転記してください。</t>
    <rPh sb="2" eb="5">
      <t>テイタンソ</t>
    </rPh>
    <rPh sb="5" eb="7">
      <t>デンリョク</t>
    </rPh>
    <rPh sb="7" eb="9">
      <t>サクゲン</t>
    </rPh>
    <rPh sb="9" eb="10">
      <t>リョウ</t>
    </rPh>
    <rPh sb="11" eb="12">
      <t>アタイ</t>
    </rPh>
    <rPh sb="13" eb="15">
      <t>ネンド</t>
    </rPh>
    <rPh sb="15" eb="17">
      <t>ジッセキ</t>
    </rPh>
    <rPh sb="17" eb="19">
      <t>ハイシュツ</t>
    </rPh>
    <rPh sb="19" eb="20">
      <t>リョウ</t>
    </rPh>
    <rPh sb="22" eb="23">
      <t>ゲン</t>
    </rPh>
    <rPh sb="34" eb="50">
      <t>tss</t>
    </rPh>
    <rPh sb="54" eb="57">
      <t>ネンリョウトウ</t>
    </rPh>
    <rPh sb="57" eb="60">
      <t>シヨウリョウ</t>
    </rPh>
    <rPh sb="60" eb="61">
      <t>オヨ</t>
    </rPh>
    <rPh sb="62" eb="66">
      <t>トクテイオンシツ</t>
    </rPh>
    <rPh sb="66" eb="68">
      <t>コウカ</t>
    </rPh>
    <rPh sb="70" eb="73">
      <t>ハイシュツリョウ</t>
    </rPh>
    <rPh sb="74" eb="76">
      <t>テンキ</t>
    </rPh>
    <phoneticPr fontId="1"/>
  </si>
  <si>
    <t>⑤　低炭素熱削減量の値を年度実績排出量から減ずることができます。「特定温室効果ガス排出量算定報告書」(6)燃料等使用量及び特定温室効果ガス排出量に転記してください。</t>
    <rPh sb="2" eb="5">
      <t>テイタンソ</t>
    </rPh>
    <rPh sb="5" eb="6">
      <t>ネツ</t>
    </rPh>
    <rPh sb="6" eb="8">
      <t>サクゲン</t>
    </rPh>
    <rPh sb="8" eb="9">
      <t>リョウ</t>
    </rPh>
    <rPh sb="10" eb="11">
      <t>アタイ</t>
    </rPh>
    <rPh sb="12" eb="14">
      <t>ネンド</t>
    </rPh>
    <rPh sb="14" eb="16">
      <t>ジッセキ</t>
    </rPh>
    <rPh sb="16" eb="18">
      <t>ハイシュツ</t>
    </rPh>
    <rPh sb="18" eb="19">
      <t>リョウ</t>
    </rPh>
    <rPh sb="21" eb="22">
      <t>ゲン</t>
    </rPh>
    <phoneticPr fontId="1"/>
  </si>
  <si>
    <t>株式会社横浜環境デザイン</t>
  </si>
  <si>
    <t>株式会社Looop</t>
  </si>
  <si>
    <t>日本ファシリティ・ソリューション株式会社</t>
  </si>
  <si>
    <t>ミツウロコグリーンエネルギー株式会社</t>
  </si>
  <si>
    <t>瑞穂町地域スマートエネルギー株式会社</t>
  </si>
  <si>
    <t>RE100プラン</t>
    <phoneticPr fontId="1"/>
  </si>
  <si>
    <t>東京エコサービス株式会社</t>
    <phoneticPr fontId="1"/>
  </si>
  <si>
    <t>実質再生可能エネルギー100％電気</t>
  </si>
  <si>
    <t>高圧/特別高圧</t>
  </si>
  <si>
    <t>本駒込二丁目</t>
    <rPh sb="0" eb="3">
      <t>ホンコマゴメ</t>
    </rPh>
    <rPh sb="3" eb="6">
      <t>ニチョウメ</t>
    </rPh>
    <phoneticPr fontId="5"/>
  </si>
  <si>
    <t>渋谷道玄坂</t>
    <rPh sb="0" eb="2">
      <t>シブヤ</t>
    </rPh>
    <rPh sb="2" eb="5">
      <t>ドウゲンザカ</t>
    </rPh>
    <phoneticPr fontId="5"/>
  </si>
  <si>
    <t>虎ノ門一・二丁目</t>
    <rPh sb="3" eb="4">
      <t>イチ</t>
    </rPh>
    <rPh sb="5" eb="8">
      <t>ニチョウメ</t>
    </rPh>
    <phoneticPr fontId="5"/>
  </si>
  <si>
    <t>ver2023.4.1</t>
    <phoneticPr fontId="1"/>
  </si>
  <si>
    <t>2023年度低炭素熱削減量シミュレート用　</t>
    <phoneticPr fontId="1"/>
  </si>
  <si>
    <t>2023年度低炭素熱削減量シミュレート用　</t>
    <rPh sb="4" eb="6">
      <t>ネンド</t>
    </rPh>
    <rPh sb="6" eb="9">
      <t>テイタンソ</t>
    </rPh>
    <rPh sb="9" eb="10">
      <t>ネツ</t>
    </rPh>
    <rPh sb="10" eb="12">
      <t>サクゲン</t>
    </rPh>
    <rPh sb="12" eb="13">
      <t>リョウ</t>
    </rPh>
    <rPh sb="19" eb="20">
      <t>ヨウ</t>
    </rPh>
    <phoneticPr fontId="1"/>
  </si>
  <si>
    <t>エネサーブ株式会社</t>
    <phoneticPr fontId="1"/>
  </si>
  <si>
    <t>シェルジャパン株式会社</t>
    <phoneticPr fontId="1"/>
  </si>
  <si>
    <t>FIT非化石証書活用電力メニュー</t>
    <phoneticPr fontId="1"/>
  </si>
  <si>
    <t>常時電力</t>
    <rPh sb="0" eb="4">
      <t>ジョウジデンリョク</t>
    </rPh>
    <phoneticPr fontId="1"/>
  </si>
  <si>
    <t>伊藤忠エネクス株式会社</t>
  </si>
  <si>
    <t>2023年度低炭素電力削減量・高炭素電力排出量シミュレート用</t>
    <rPh sb="15" eb="20">
      <t>コウタンソデンリョク</t>
    </rPh>
    <rPh sb="20" eb="23">
      <t>ハイシュツリョウ</t>
    </rPh>
    <phoneticPr fontId="1"/>
  </si>
  <si>
    <t>2023年度低炭素電力削減量・高炭素電力排出量シミュレート用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</si>
</sst>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00_ "/>
    <numFmt numFmtId="178" formatCode="0.0000"/>
  </numFmts>
  <fonts count="23">
    <font>
      <sz val="11"/>
      <color theme="1"/>
      <name val="ＭＳ Ｐゴシック"/>
      <family val="2"/>
      <charset val="128"/>
      <scheme val="minor"/>
    </font>
    <font>
      <sz val="6"/>
      <name val="ＭＳ Ｐゴシック"/>
      <family val="2"/>
      <charset val="128"/>
      <scheme val="minor"/>
    </font>
    <font>
      <b/>
      <sz val="14"/>
      <color theme="0"/>
      <name val="ＭＳ Ｐゴシック"/>
      <family val="3"/>
      <charset val="128"/>
      <scheme val="minor"/>
    </font>
    <font>
      <b/>
      <sz val="12"/>
      <color theme="0"/>
      <name val="ＭＳ Ｐゴシック"/>
      <family val="3"/>
      <charset val="128"/>
      <scheme val="minor"/>
    </font>
    <font>
      <sz val="11"/>
      <color theme="1"/>
      <name val="ＭＳ Ｐゴシック"/>
      <family val="3"/>
      <charset val="128"/>
      <scheme val="minor"/>
    </font>
    <font>
      <sz val="6"/>
      <color theme="1"/>
      <name val="ＭＳ Ｐゴシック"/>
      <family val="2"/>
      <charset val="128"/>
      <scheme val="minor"/>
    </font>
    <font>
      <sz val="8"/>
      <color theme="1"/>
      <name val="ＭＳ Ｐゴシック"/>
      <family val="2"/>
      <charset val="128"/>
      <scheme val="minor"/>
    </font>
    <font>
      <b/>
      <sz val="14"/>
      <color theme="1"/>
      <name val="ＭＳ Ｐゴシック"/>
      <family val="3"/>
      <charset val="128"/>
      <scheme val="minor"/>
    </font>
    <font>
      <b/>
      <sz val="12"/>
      <color theme="0"/>
      <name val="ＭＳ Ｐゴシック"/>
      <family val="2"/>
      <charset val="128"/>
      <scheme val="minor"/>
    </font>
    <font>
      <b/>
      <vertAlign val="subscript"/>
      <sz val="12"/>
      <color theme="0"/>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name val="ＭＳ Ｐゴシック"/>
      <family val="3"/>
      <charset val="128"/>
    </font>
    <font>
      <sz val="11"/>
      <name val="ＭＳ ゴシック"/>
      <family val="3"/>
      <charset val="128"/>
    </font>
    <font>
      <sz val="11"/>
      <color theme="1"/>
      <name val="ＭＳ Ｐゴシック"/>
      <family val="2"/>
      <charset val="128"/>
      <scheme val="minor"/>
    </font>
    <font>
      <sz val="11"/>
      <color theme="6" tint="-0.249977111117893"/>
      <name val="ＭＳ Ｐゴシック"/>
      <family val="2"/>
      <charset val="128"/>
      <scheme val="minor"/>
    </font>
    <font>
      <u/>
      <sz val="11"/>
      <color theme="1"/>
      <name val="ＭＳ Ｐゴシック"/>
      <family val="3"/>
      <charset val="128"/>
      <scheme val="minor"/>
    </font>
    <font>
      <b/>
      <sz val="16"/>
      <color theme="1"/>
      <name val="ＭＳ Ｐゴシック"/>
      <family val="3"/>
      <charset val="128"/>
      <scheme val="minor"/>
    </font>
    <font>
      <sz val="6"/>
      <color theme="0"/>
      <name val="ＭＳ Ｐゴシック"/>
      <family val="2"/>
      <charset val="128"/>
      <scheme val="minor"/>
    </font>
    <font>
      <sz val="18"/>
      <color theme="1"/>
      <name val="ＭＳ Ｐゴシック"/>
      <family val="2"/>
      <charset val="128"/>
      <scheme val="minor"/>
    </font>
    <font>
      <sz val="16"/>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s>
  <fills count="13">
    <fill>
      <patternFill patternType="none"/>
    </fill>
    <fill>
      <patternFill patternType="gray125"/>
    </fill>
    <fill>
      <patternFill patternType="solid">
        <fgColor theme="2" tint="-0.499984740745262"/>
        <bgColor indexed="64"/>
      </patternFill>
    </fill>
    <fill>
      <patternFill patternType="solid">
        <fgColor theme="2"/>
        <bgColor indexed="64"/>
      </patternFill>
    </fill>
    <fill>
      <patternFill patternType="solid">
        <fgColor theme="9" tint="0.59999389629810485"/>
        <bgColor indexed="64"/>
      </patternFill>
    </fill>
    <fill>
      <patternFill patternType="solid">
        <fgColor rgb="FF00B050"/>
        <bgColor indexed="64"/>
      </patternFill>
    </fill>
    <fill>
      <patternFill patternType="solid">
        <fgColor theme="9" tint="-0.499984740745262"/>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rgb="FF92D050"/>
        <bgColor indexed="64"/>
      </patternFill>
    </fill>
    <fill>
      <patternFill patternType="solid">
        <fgColor theme="3" tint="0.59996337778862885"/>
        <bgColor indexed="64"/>
      </patternFill>
    </fill>
    <fill>
      <patternFill patternType="solid">
        <fgColor theme="9"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00B050"/>
      </left>
      <right style="thin">
        <color indexed="64"/>
      </right>
      <top style="thick">
        <color rgb="FF00B050"/>
      </top>
      <bottom style="thin">
        <color indexed="64"/>
      </bottom>
      <diagonal/>
    </border>
    <border>
      <left style="thin">
        <color indexed="64"/>
      </left>
      <right style="thin">
        <color indexed="64"/>
      </right>
      <top style="thick">
        <color rgb="FF00B050"/>
      </top>
      <bottom style="thin">
        <color indexed="64"/>
      </bottom>
      <diagonal/>
    </border>
    <border>
      <left style="thin">
        <color indexed="64"/>
      </left>
      <right style="thick">
        <color rgb="FF00B050"/>
      </right>
      <top style="thick">
        <color rgb="FF00B050"/>
      </top>
      <bottom style="thin">
        <color indexed="64"/>
      </bottom>
      <diagonal/>
    </border>
    <border>
      <left style="thick">
        <color rgb="FF00B050"/>
      </left>
      <right style="thin">
        <color indexed="64"/>
      </right>
      <top style="thin">
        <color indexed="64"/>
      </top>
      <bottom style="thin">
        <color indexed="64"/>
      </bottom>
      <diagonal/>
    </border>
    <border>
      <left style="thin">
        <color indexed="64"/>
      </left>
      <right style="thick">
        <color rgb="FF00B050"/>
      </right>
      <top style="thin">
        <color indexed="64"/>
      </top>
      <bottom style="thin">
        <color indexed="64"/>
      </bottom>
      <diagonal/>
    </border>
    <border>
      <left style="thick">
        <color rgb="FF00B050"/>
      </left>
      <right style="thin">
        <color indexed="64"/>
      </right>
      <top style="thin">
        <color indexed="64"/>
      </top>
      <bottom style="thick">
        <color rgb="FF00B050"/>
      </bottom>
      <diagonal/>
    </border>
    <border>
      <left style="thin">
        <color indexed="64"/>
      </left>
      <right style="thin">
        <color indexed="64"/>
      </right>
      <top style="thin">
        <color indexed="64"/>
      </top>
      <bottom style="thick">
        <color rgb="FF00B050"/>
      </bottom>
      <diagonal/>
    </border>
    <border>
      <left style="thin">
        <color indexed="64"/>
      </left>
      <right style="thick">
        <color rgb="FF00B050"/>
      </right>
      <top style="thin">
        <color indexed="64"/>
      </top>
      <bottom style="thick">
        <color rgb="FF00B050"/>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s>
  <cellStyleXfs count="17">
    <xf numFmtId="0" fontId="0" fillId="0" borderId="0">
      <alignment vertical="center"/>
    </xf>
    <xf numFmtId="0" fontId="12" fillId="0" borderId="0">
      <alignment vertical="center"/>
    </xf>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9" fontId="12" fillId="0" borderId="0" applyFont="0" applyFill="0" applyBorder="0" applyAlignment="0" applyProtection="0"/>
    <xf numFmtId="38" fontId="4" fillId="0" borderId="0" applyFont="0" applyFill="0" applyBorder="0" applyAlignment="0" applyProtection="0">
      <alignment vertical="center"/>
    </xf>
    <xf numFmtId="38" fontId="12" fillId="0" borderId="0" applyFont="0" applyFill="0" applyBorder="0" applyAlignment="0" applyProtection="0"/>
    <xf numFmtId="38" fontId="4" fillId="0" borderId="0" applyFont="0" applyFill="0" applyBorder="0" applyAlignment="0" applyProtection="0">
      <alignment vertical="center"/>
    </xf>
    <xf numFmtId="38" fontId="13" fillId="0" borderId="0" applyFont="0" applyFill="0" applyBorder="0" applyAlignment="0" applyProtection="0"/>
    <xf numFmtId="0" fontId="4" fillId="0" borderId="0">
      <alignment vertical="center"/>
    </xf>
    <xf numFmtId="0" fontId="12" fillId="0" borderId="0">
      <alignment vertical="center"/>
    </xf>
    <xf numFmtId="0" fontId="4" fillId="0" borderId="0">
      <alignment vertical="center"/>
    </xf>
    <xf numFmtId="0" fontId="12" fillId="0" borderId="0"/>
    <xf numFmtId="0" fontId="13" fillId="0" borderId="0"/>
    <xf numFmtId="9" fontId="14" fillId="0" borderId="0" applyFont="0" applyFill="0" applyBorder="0" applyAlignment="0" applyProtection="0">
      <alignment vertical="center"/>
    </xf>
    <xf numFmtId="38" fontId="14" fillId="0" borderId="0" applyFont="0" applyFill="0" applyBorder="0" applyAlignment="0" applyProtection="0">
      <alignment vertical="center"/>
    </xf>
  </cellStyleXfs>
  <cellXfs count="255">
    <xf numFmtId="0" fontId="0" fillId="0" borderId="0" xfId="0">
      <alignment vertical="center"/>
    </xf>
    <xf numFmtId="0" fontId="0" fillId="0" borderId="1" xfId="0" applyBorder="1">
      <alignment vertical="center"/>
    </xf>
    <xf numFmtId="0" fontId="0" fillId="0" borderId="0" xfId="0" applyAlignment="1">
      <alignment vertical="center"/>
    </xf>
    <xf numFmtId="0" fontId="0" fillId="0" borderId="10" xfId="0" applyBorder="1">
      <alignment vertical="center"/>
    </xf>
    <xf numFmtId="0" fontId="5" fillId="0" borderId="0" xfId="0" applyFont="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1" xfId="0" applyBorder="1" applyAlignment="1">
      <alignment vertical="center"/>
    </xf>
    <xf numFmtId="0" fontId="0" fillId="0" borderId="0" xfId="0" applyBorder="1" applyAlignment="1">
      <alignment vertical="center"/>
    </xf>
    <xf numFmtId="0" fontId="0" fillId="4" borderId="1" xfId="0" applyFill="1" applyBorder="1" applyAlignment="1" applyProtection="1">
      <alignment horizontal="center" vertical="center"/>
      <protection locked="0"/>
    </xf>
    <xf numFmtId="0" fontId="0" fillId="4" borderId="1" xfId="0" applyFill="1" applyBorder="1" applyProtection="1">
      <alignment vertical="center"/>
      <protection locked="0"/>
    </xf>
    <xf numFmtId="0" fontId="6" fillId="0" borderId="0" xfId="0" applyFont="1" applyAlignment="1">
      <alignment horizontal="right" vertical="center"/>
    </xf>
    <xf numFmtId="176" fontId="0" fillId="0" borderId="0" xfId="0" applyNumberFormat="1" applyBorder="1" applyAlignment="1">
      <alignment horizontal="center" vertical="center"/>
    </xf>
    <xf numFmtId="176" fontId="0" fillId="0" borderId="1" xfId="0" applyNumberFormat="1" applyBorder="1" applyAlignment="1">
      <alignment horizontal="center" vertical="center"/>
    </xf>
    <xf numFmtId="0" fontId="7" fillId="0" borderId="0" xfId="0" applyFont="1">
      <alignment vertical="center"/>
    </xf>
    <xf numFmtId="0" fontId="0" fillId="0" borderId="0" xfId="0" applyBorder="1">
      <alignment vertical="center"/>
    </xf>
    <xf numFmtId="176" fontId="10" fillId="0" borderId="1" xfId="0" applyNumberFormat="1" applyFont="1" applyBorder="1" applyAlignment="1">
      <alignment horizontal="center" vertical="center"/>
    </xf>
    <xf numFmtId="0" fontId="10" fillId="4" borderId="1" xfId="0" applyFont="1" applyFill="1" applyBorder="1" applyAlignment="1" applyProtection="1">
      <alignment horizontal="center" vertical="center"/>
      <protection locked="0"/>
    </xf>
    <xf numFmtId="0" fontId="11" fillId="4" borderId="1" xfId="0" applyFont="1" applyFill="1" applyBorder="1" applyProtection="1">
      <alignment vertical="center"/>
      <protection locked="0"/>
    </xf>
    <xf numFmtId="0" fontId="0" fillId="4" borderId="1" xfId="0" applyFill="1" applyBorder="1" applyAlignment="1" applyProtection="1">
      <alignment horizontal="right" vertical="center"/>
      <protection locked="0"/>
    </xf>
    <xf numFmtId="0" fontId="0" fillId="0" borderId="0" xfId="0">
      <alignment vertical="center"/>
    </xf>
    <xf numFmtId="0" fontId="0" fillId="0" borderId="0" xfId="0">
      <alignment vertical="center"/>
    </xf>
    <xf numFmtId="0" fontId="10" fillId="0" borderId="10" xfId="0" applyFont="1" applyFill="1" applyBorder="1" applyAlignment="1" applyProtection="1">
      <alignment horizontal="left" vertical="center"/>
      <protection locked="0"/>
    </xf>
    <xf numFmtId="0" fontId="0" fillId="0" borderId="1" xfId="0" applyFill="1" applyBorder="1">
      <alignment vertical="center"/>
    </xf>
    <xf numFmtId="176" fontId="0" fillId="0" borderId="1" xfId="0" applyNumberFormat="1" applyFill="1" applyBorder="1">
      <alignment vertical="center"/>
    </xf>
    <xf numFmtId="0" fontId="0" fillId="0" borderId="0" xfId="0" applyFill="1" applyBorder="1" applyAlignment="1" applyProtection="1">
      <alignment horizontal="center" vertical="center"/>
      <protection locked="0"/>
    </xf>
    <xf numFmtId="0" fontId="0" fillId="0" borderId="1" xfId="0" applyBorder="1" applyAlignment="1">
      <alignment horizontal="center" vertical="center"/>
    </xf>
    <xf numFmtId="176" fontId="0" fillId="0" borderId="0" xfId="0" applyNumberFormat="1" applyFill="1" applyBorder="1" applyAlignment="1">
      <alignment horizontal="center" vertical="center"/>
    </xf>
    <xf numFmtId="0" fontId="3" fillId="0" borderId="11" xfId="0" applyFont="1" applyFill="1" applyBorder="1" applyAlignment="1">
      <alignment vertical="center"/>
    </xf>
    <xf numFmtId="0" fontId="3" fillId="6" borderId="15"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5" fillId="0" borderId="0" xfId="0" applyFont="1" applyAlignment="1">
      <alignment horizontal="right" vertical="center"/>
    </xf>
    <xf numFmtId="0" fontId="15" fillId="0" borderId="0" xfId="0" applyFont="1">
      <alignment vertical="center"/>
    </xf>
    <xf numFmtId="0" fontId="0" fillId="0" borderId="1" xfId="0" applyBorder="1" applyAlignment="1">
      <alignment horizontal="center" vertical="center" wrapText="1"/>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8" fillId="0" borderId="0" xfId="0" applyFont="1" applyFill="1" applyBorder="1" applyAlignment="1">
      <alignment vertical="center"/>
    </xf>
    <xf numFmtId="0" fontId="3" fillId="0" borderId="0" xfId="0" applyFont="1" applyFill="1" applyBorder="1" applyAlignment="1">
      <alignment vertical="center"/>
    </xf>
    <xf numFmtId="0" fontId="0" fillId="0" borderId="0" xfId="0" applyFill="1" applyBorder="1" applyAlignment="1" applyProtection="1">
      <alignment vertical="center"/>
      <protection locked="0"/>
    </xf>
    <xf numFmtId="0" fontId="10" fillId="0" borderId="0" xfId="0" applyFont="1" applyFill="1" applyBorder="1" applyAlignment="1" applyProtection="1">
      <alignment horizontal="left" vertical="center"/>
      <protection locked="0"/>
    </xf>
    <xf numFmtId="0" fontId="15" fillId="0" borderId="0" xfId="0" applyFont="1" applyFill="1">
      <alignment vertical="center"/>
    </xf>
    <xf numFmtId="0" fontId="0" fillId="0" borderId="0" xfId="0" applyFill="1">
      <alignment vertical="center"/>
    </xf>
    <xf numFmtId="0" fontId="0" fillId="0" borderId="1" xfId="0" applyFill="1" applyBorder="1" applyAlignment="1">
      <alignment horizontal="center" vertical="center"/>
    </xf>
    <xf numFmtId="49" fontId="0" fillId="4" borderId="1" xfId="0" applyNumberFormat="1" applyFill="1" applyBorder="1" applyAlignment="1" applyProtection="1">
      <alignment horizontal="right" vertical="center"/>
      <protection locked="0"/>
    </xf>
    <xf numFmtId="49" fontId="0" fillId="4" borderId="1" xfId="0" applyNumberFormat="1" applyFill="1" applyBorder="1" applyProtection="1">
      <alignment vertical="center"/>
      <protection locked="0"/>
    </xf>
    <xf numFmtId="1" fontId="0" fillId="0" borderId="1" xfId="0" applyNumberFormat="1" applyBorder="1" applyAlignment="1">
      <alignment horizontal="right" vertical="center" wrapText="1"/>
    </xf>
    <xf numFmtId="0" fontId="0" fillId="0" borderId="1" xfId="0" applyBorder="1" applyAlignment="1">
      <alignment horizontal="left" vertical="center"/>
    </xf>
    <xf numFmtId="0" fontId="0" fillId="0" borderId="1" xfId="0" applyBorder="1" applyAlignment="1">
      <alignment horizontal="right" vertical="center" wrapText="1"/>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0" fillId="8" borderId="1" xfId="0" applyFill="1" applyBorder="1">
      <alignment vertical="center"/>
    </xf>
    <xf numFmtId="176" fontId="0" fillId="8" borderId="1" xfId="0" applyNumberFormat="1" applyFill="1" applyBorder="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1" xfId="0" applyBorder="1" applyAlignment="1">
      <alignment horizontal="center" vertical="center"/>
    </xf>
    <xf numFmtId="0" fontId="7" fillId="0" borderId="0" xfId="0" applyFont="1" applyProtection="1">
      <alignment vertical="center"/>
    </xf>
    <xf numFmtId="0" fontId="10" fillId="4" borderId="2" xfId="0" applyFont="1" applyFill="1" applyBorder="1" applyAlignment="1" applyProtection="1">
      <alignment horizontal="center" vertical="center"/>
      <protection locked="0"/>
    </xf>
    <xf numFmtId="0" fontId="10" fillId="4" borderId="16" xfId="0" applyFont="1" applyFill="1" applyBorder="1" applyAlignment="1" applyProtection="1">
      <alignment horizontal="center" vertical="center"/>
      <protection locked="0"/>
    </xf>
    <xf numFmtId="0" fontId="10" fillId="4" borderId="17" xfId="0" applyFont="1" applyFill="1" applyBorder="1" applyAlignment="1" applyProtection="1">
      <alignment horizontal="center" vertical="center"/>
      <protection locked="0"/>
    </xf>
    <xf numFmtId="0" fontId="10" fillId="4" borderId="18" xfId="0" applyFont="1" applyFill="1" applyBorder="1" applyAlignment="1" applyProtection="1">
      <alignment horizontal="center" vertical="center"/>
      <protection locked="0"/>
    </xf>
    <xf numFmtId="0" fontId="11" fillId="4" borderId="19" xfId="0" applyFont="1" applyFill="1" applyBorder="1" applyProtection="1">
      <alignment vertical="center"/>
      <protection locked="0"/>
    </xf>
    <xf numFmtId="0" fontId="11" fillId="4" borderId="20" xfId="0" applyFont="1" applyFill="1" applyBorder="1" applyProtection="1">
      <alignment vertical="center"/>
      <protection locked="0"/>
    </xf>
    <xf numFmtId="0" fontId="11" fillId="4" borderId="21" xfId="0" applyFont="1" applyFill="1" applyBorder="1" applyProtection="1">
      <alignment vertical="center"/>
      <protection locked="0"/>
    </xf>
    <xf numFmtId="0" fontId="11" fillId="4" borderId="22" xfId="0" applyFont="1" applyFill="1" applyBorder="1" applyProtection="1">
      <alignment vertical="center"/>
      <protection locked="0"/>
    </xf>
    <xf numFmtId="0" fontId="11" fillId="4" borderId="23"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25" xfId="0" applyFont="1" applyFill="1" applyBorder="1" applyProtection="1">
      <alignment vertical="center"/>
      <protection locked="0"/>
    </xf>
    <xf numFmtId="0" fontId="11" fillId="4" borderId="26" xfId="0" applyFont="1" applyFill="1" applyBorder="1" applyProtection="1">
      <alignment vertical="center"/>
      <protection locked="0"/>
    </xf>
    <xf numFmtId="0" fontId="10" fillId="4" borderId="19" xfId="0" applyFont="1" applyFill="1" applyBorder="1" applyAlignment="1" applyProtection="1">
      <alignment horizontal="center" vertical="center"/>
      <protection locked="0"/>
    </xf>
    <xf numFmtId="0" fontId="10" fillId="4" borderId="20" xfId="0" applyFont="1" applyFill="1" applyBorder="1" applyAlignment="1" applyProtection="1">
      <alignment horizontal="center" vertical="center"/>
      <protection locked="0"/>
    </xf>
    <xf numFmtId="0" fontId="10" fillId="4" borderId="22" xfId="0" applyFont="1" applyFill="1" applyBorder="1" applyAlignment="1" applyProtection="1">
      <alignment horizontal="center" vertical="center"/>
      <protection locked="0"/>
    </xf>
    <xf numFmtId="0" fontId="10" fillId="4" borderId="24" xfId="0" applyFont="1" applyFill="1" applyBorder="1" applyAlignment="1" applyProtection="1">
      <alignment horizontal="center" vertical="center"/>
      <protection locked="0"/>
    </xf>
    <xf numFmtId="0" fontId="10" fillId="4" borderId="25" xfId="0" applyFont="1" applyFill="1" applyBorder="1" applyAlignment="1" applyProtection="1">
      <alignment horizontal="center" vertical="center"/>
      <protection locked="0"/>
    </xf>
    <xf numFmtId="0" fontId="0" fillId="0" borderId="0" xfId="0" applyProtection="1">
      <alignment vertical="center"/>
    </xf>
    <xf numFmtId="0" fontId="0" fillId="0" borderId="0" xfId="0" applyAlignment="1" applyProtection="1">
      <alignment vertical="center"/>
    </xf>
    <xf numFmtId="0" fontId="10" fillId="4" borderId="14" xfId="0" applyFont="1" applyFill="1" applyBorder="1" applyAlignment="1" applyProtection="1">
      <alignment horizontal="center" vertical="center"/>
      <protection locked="0"/>
    </xf>
    <xf numFmtId="0" fontId="11" fillId="4" borderId="14" xfId="0" applyFont="1" applyFill="1" applyBorder="1" applyAlignment="1" applyProtection="1">
      <alignment vertical="center"/>
      <protection locked="0"/>
    </xf>
    <xf numFmtId="0" fontId="10" fillId="4" borderId="9" xfId="0" applyFont="1" applyFill="1" applyBorder="1" applyAlignment="1" applyProtection="1">
      <alignment horizontal="center" vertical="center"/>
      <protection locked="0"/>
    </xf>
    <xf numFmtId="0" fontId="11" fillId="4" borderId="9" xfId="0" applyFont="1" applyFill="1" applyBorder="1" applyProtection="1">
      <alignment vertical="center"/>
      <protection locked="0"/>
    </xf>
    <xf numFmtId="0" fontId="10" fillId="4" borderId="30" xfId="0" applyFont="1" applyFill="1" applyBorder="1" applyAlignment="1" applyProtection="1">
      <alignment horizontal="center" vertical="center"/>
      <protection locked="0"/>
    </xf>
    <xf numFmtId="0" fontId="11" fillId="4" borderId="31" xfId="0" applyFont="1" applyFill="1" applyBorder="1" applyProtection="1">
      <alignment vertical="center"/>
      <protection locked="0"/>
    </xf>
    <xf numFmtId="0" fontId="11" fillId="4" borderId="32" xfId="0" applyFont="1" applyFill="1" applyBorder="1" applyProtection="1">
      <alignment vertical="center"/>
      <protection locked="0"/>
    </xf>
    <xf numFmtId="0" fontId="10" fillId="4" borderId="33" xfId="0" applyFont="1" applyFill="1" applyBorder="1" applyAlignment="1" applyProtection="1">
      <alignment horizontal="center" vertical="center"/>
      <protection locked="0"/>
    </xf>
    <xf numFmtId="0" fontId="11" fillId="4" borderId="34" xfId="0" applyFont="1" applyFill="1" applyBorder="1" applyProtection="1">
      <alignment vertical="center"/>
      <protection locked="0"/>
    </xf>
    <xf numFmtId="0" fontId="10" fillId="4" borderId="35" xfId="0" applyFont="1" applyFill="1" applyBorder="1" applyAlignment="1" applyProtection="1">
      <alignment horizontal="center" vertical="center"/>
      <protection locked="0"/>
    </xf>
    <xf numFmtId="0" fontId="11" fillId="4" borderId="36" xfId="0" applyFont="1" applyFill="1" applyBorder="1" applyProtection="1">
      <alignment vertical="center"/>
      <protection locked="0"/>
    </xf>
    <xf numFmtId="0" fontId="11" fillId="4" borderId="37" xfId="0" applyFont="1" applyFill="1" applyBorder="1" applyProtection="1">
      <alignment vertical="center"/>
      <protection locked="0"/>
    </xf>
    <xf numFmtId="0" fontId="10" fillId="7" borderId="0" xfId="0" applyFont="1" applyFill="1" applyBorder="1" applyAlignment="1" applyProtection="1">
      <alignment horizontal="center" vertical="center"/>
      <protection locked="0"/>
    </xf>
    <xf numFmtId="0" fontId="11" fillId="7" borderId="0" xfId="0" applyFont="1" applyFill="1" applyBorder="1" applyProtection="1">
      <alignment vertical="center"/>
      <protection locked="0"/>
    </xf>
    <xf numFmtId="0" fontId="10" fillId="4" borderId="41" xfId="0" applyFont="1" applyFill="1" applyBorder="1" applyAlignment="1" applyProtection="1">
      <alignment horizontal="center" vertical="center"/>
      <protection locked="0"/>
    </xf>
    <xf numFmtId="0" fontId="10" fillId="4" borderId="42" xfId="0" applyFont="1" applyFill="1" applyBorder="1" applyAlignment="1" applyProtection="1">
      <alignment horizontal="center" vertical="center"/>
      <protection locked="0"/>
    </xf>
    <xf numFmtId="0" fontId="11" fillId="4" borderId="42" xfId="0" applyFont="1" applyFill="1" applyBorder="1" applyProtection="1">
      <alignment vertical="center"/>
      <protection locked="0"/>
    </xf>
    <xf numFmtId="0" fontId="11" fillId="4" borderId="43" xfId="0" applyFont="1" applyFill="1" applyBorder="1" applyProtection="1">
      <alignment vertical="center"/>
      <protection locked="0"/>
    </xf>
    <xf numFmtId="0" fontId="10" fillId="4" borderId="44" xfId="0" applyFont="1" applyFill="1" applyBorder="1" applyAlignment="1" applyProtection="1">
      <alignment horizontal="center" vertical="center"/>
      <protection locked="0"/>
    </xf>
    <xf numFmtId="0" fontId="11" fillId="4" borderId="45" xfId="0" applyFont="1" applyFill="1" applyBorder="1" applyProtection="1">
      <alignment vertical="center"/>
      <protection locked="0"/>
    </xf>
    <xf numFmtId="0" fontId="10" fillId="4" borderId="46" xfId="0" applyFont="1" applyFill="1" applyBorder="1" applyAlignment="1" applyProtection="1">
      <alignment horizontal="center" vertical="center"/>
      <protection locked="0"/>
    </xf>
    <xf numFmtId="0" fontId="10" fillId="4" borderId="47" xfId="0" applyFont="1" applyFill="1" applyBorder="1" applyAlignment="1" applyProtection="1">
      <alignment horizontal="center" vertical="center"/>
      <protection locked="0"/>
    </xf>
    <xf numFmtId="0" fontId="11" fillId="4" borderId="47" xfId="0" applyFont="1" applyFill="1" applyBorder="1" applyProtection="1">
      <alignment vertical="center"/>
      <protection locked="0"/>
    </xf>
    <xf numFmtId="0" fontId="11" fillId="4" borderId="48" xfId="0" applyFont="1" applyFill="1" applyBorder="1" applyProtection="1">
      <alignment vertical="center"/>
      <protection locked="0"/>
    </xf>
    <xf numFmtId="0" fontId="0" fillId="0" borderId="1" xfId="0" applyBorder="1" applyAlignment="1">
      <alignment horizontal="center" vertical="center"/>
    </xf>
    <xf numFmtId="49" fontId="0" fillId="4" borderId="2" xfId="0" applyNumberFormat="1" applyFill="1" applyBorder="1" applyAlignment="1" applyProtection="1">
      <alignment horizontal="right" vertical="center"/>
      <protection locked="0"/>
    </xf>
    <xf numFmtId="0" fontId="0" fillId="0" borderId="14" xfId="0" applyBorder="1" applyAlignment="1">
      <alignment horizontal="center" vertical="center" wrapText="1"/>
    </xf>
    <xf numFmtId="49" fontId="0" fillId="4" borderId="16" xfId="0" applyNumberFormat="1" applyFill="1" applyBorder="1" applyAlignment="1" applyProtection="1">
      <alignment horizontal="right" vertical="center"/>
      <protection locked="0"/>
    </xf>
    <xf numFmtId="49" fontId="0" fillId="4" borderId="17" xfId="0" applyNumberFormat="1" applyFill="1" applyBorder="1" applyAlignment="1" applyProtection="1">
      <alignment horizontal="right" vertical="center"/>
      <protection locked="0"/>
    </xf>
    <xf numFmtId="49" fontId="0" fillId="4" borderId="18" xfId="0" applyNumberFormat="1" applyFill="1" applyBorder="1" applyProtection="1">
      <alignment vertical="center"/>
      <protection locked="0"/>
    </xf>
    <xf numFmtId="0" fontId="0" fillId="4" borderId="16" xfId="0" applyFill="1" applyBorder="1" applyAlignment="1" applyProtection="1">
      <alignment horizontal="center" vertical="center"/>
      <protection locked="0"/>
    </xf>
    <xf numFmtId="0" fontId="0" fillId="4" borderId="17" xfId="0" applyFill="1" applyBorder="1" applyAlignment="1" applyProtection="1">
      <alignment horizontal="center" vertical="center"/>
      <protection locked="0"/>
    </xf>
    <xf numFmtId="0" fontId="0" fillId="4" borderId="18" xfId="0" applyFill="1" applyBorder="1" applyAlignment="1" applyProtection="1">
      <alignment horizontal="center" vertical="center"/>
      <protection locked="0"/>
    </xf>
    <xf numFmtId="0" fontId="0" fillId="4" borderId="19" xfId="0" applyFill="1" applyBorder="1" applyAlignment="1" applyProtection="1">
      <alignment horizontal="right" vertical="center"/>
      <protection locked="0"/>
    </xf>
    <xf numFmtId="0" fontId="0" fillId="4" borderId="20" xfId="0" applyFill="1" applyBorder="1" applyAlignment="1" applyProtection="1">
      <alignment horizontal="right" vertical="center"/>
      <protection locked="0"/>
    </xf>
    <xf numFmtId="0" fontId="0" fillId="4" borderId="21" xfId="0" applyFill="1" applyBorder="1" applyAlignment="1" applyProtection="1">
      <alignment horizontal="right" vertical="center"/>
      <protection locked="0"/>
    </xf>
    <xf numFmtId="0" fontId="0" fillId="4" borderId="22" xfId="0" applyFill="1" applyBorder="1" applyAlignment="1" applyProtection="1">
      <alignment horizontal="right" vertical="center"/>
      <protection locked="0"/>
    </xf>
    <xf numFmtId="0" fontId="0" fillId="4" borderId="23" xfId="0" applyFill="1" applyBorder="1" applyAlignment="1" applyProtection="1">
      <alignment horizontal="right" vertical="center"/>
      <protection locked="0"/>
    </xf>
    <xf numFmtId="0" fontId="0" fillId="4" borderId="24" xfId="0" applyFill="1" applyBorder="1" applyProtection="1">
      <alignment vertical="center"/>
      <protection locked="0"/>
    </xf>
    <xf numFmtId="0" fontId="0" fillId="4" borderId="25" xfId="0" applyFill="1" applyBorder="1" applyProtection="1">
      <alignment vertical="center"/>
      <protection locked="0"/>
    </xf>
    <xf numFmtId="0" fontId="0" fillId="4" borderId="26" xfId="0" applyFill="1" applyBorder="1" applyProtection="1">
      <alignment vertical="center"/>
      <protection locked="0"/>
    </xf>
    <xf numFmtId="49" fontId="0" fillId="4" borderId="19" xfId="0" applyNumberFormat="1" applyFill="1" applyBorder="1" applyAlignment="1" applyProtection="1">
      <alignment horizontal="right" vertical="center"/>
      <protection locked="0"/>
    </xf>
    <xf numFmtId="0" fontId="0" fillId="4" borderId="20" xfId="0" applyFill="1" applyBorder="1" applyAlignment="1" applyProtection="1">
      <alignment horizontal="center" vertical="center"/>
      <protection locked="0"/>
    </xf>
    <xf numFmtId="49" fontId="0" fillId="4" borderId="22" xfId="0" applyNumberFormat="1" applyFill="1" applyBorder="1" applyAlignment="1" applyProtection="1">
      <alignment horizontal="right" vertical="center"/>
      <protection locked="0"/>
    </xf>
    <xf numFmtId="49" fontId="0" fillId="4" borderId="24" xfId="0" applyNumberFormat="1" applyFill="1" applyBorder="1" applyAlignment="1" applyProtection="1">
      <alignment horizontal="right" vertical="center"/>
      <protection locked="0"/>
    </xf>
    <xf numFmtId="0" fontId="0" fillId="4" borderId="25" xfId="0" applyFill="1" applyBorder="1" applyAlignment="1" applyProtection="1">
      <alignment horizontal="center" vertical="center"/>
      <protection locked="0"/>
    </xf>
    <xf numFmtId="0" fontId="0" fillId="4" borderId="25" xfId="0" applyFill="1" applyBorder="1" applyAlignment="1" applyProtection="1">
      <alignment horizontal="right" vertical="center"/>
      <protection locked="0"/>
    </xf>
    <xf numFmtId="0" fontId="0" fillId="4" borderId="26" xfId="0" applyFill="1" applyBorder="1" applyAlignment="1" applyProtection="1">
      <alignment horizontal="right" vertical="center"/>
      <protection locked="0"/>
    </xf>
    <xf numFmtId="0" fontId="17" fillId="0" borderId="0" xfId="0" applyFont="1">
      <alignment vertical="center"/>
    </xf>
    <xf numFmtId="0" fontId="0" fillId="4" borderId="14" xfId="0" applyFill="1" applyBorder="1" applyAlignment="1" applyProtection="1">
      <alignment horizontal="center" vertical="center"/>
      <protection locked="0"/>
    </xf>
    <xf numFmtId="0" fontId="0" fillId="4" borderId="14" xfId="0" applyFill="1" applyBorder="1" applyAlignment="1" applyProtection="1">
      <alignment horizontal="right" vertical="center"/>
      <protection locked="0"/>
    </xf>
    <xf numFmtId="0" fontId="0" fillId="4" borderId="9" xfId="0" applyFill="1" applyBorder="1" applyAlignment="1" applyProtection="1">
      <alignment horizontal="center" vertical="center"/>
      <protection locked="0"/>
    </xf>
    <xf numFmtId="0" fontId="0" fillId="4" borderId="9" xfId="0" applyFill="1" applyBorder="1" applyAlignment="1" applyProtection="1">
      <alignment horizontal="right" vertical="center"/>
      <protection locked="0"/>
    </xf>
    <xf numFmtId="0" fontId="0" fillId="4" borderId="30" xfId="0" applyFill="1" applyBorder="1" applyAlignment="1" applyProtection="1">
      <alignment horizontal="center" vertical="center"/>
      <protection locked="0"/>
    </xf>
    <xf numFmtId="0" fontId="0" fillId="4" borderId="31" xfId="0" applyFill="1" applyBorder="1" applyAlignment="1" applyProtection="1">
      <alignment horizontal="right" vertical="center"/>
      <protection locked="0"/>
    </xf>
    <xf numFmtId="0" fontId="0" fillId="4" borderId="32" xfId="0" applyFill="1" applyBorder="1" applyAlignment="1" applyProtection="1">
      <alignment horizontal="right" vertical="center"/>
      <protection locked="0"/>
    </xf>
    <xf numFmtId="0" fontId="0" fillId="4" borderId="35" xfId="0" applyFill="1" applyBorder="1" applyAlignment="1" applyProtection="1">
      <alignment horizontal="center" vertical="center"/>
      <protection locked="0"/>
    </xf>
    <xf numFmtId="0" fontId="0" fillId="4" borderId="36" xfId="0" applyFill="1" applyBorder="1" applyAlignment="1" applyProtection="1">
      <alignment horizontal="right" vertical="center"/>
      <protection locked="0"/>
    </xf>
    <xf numFmtId="0" fontId="0" fillId="4" borderId="37" xfId="0" applyFill="1" applyBorder="1" applyAlignment="1" applyProtection="1">
      <alignment horizontal="right" vertical="center"/>
      <protection locked="0"/>
    </xf>
    <xf numFmtId="0" fontId="0" fillId="0" borderId="1" xfId="0" applyBorder="1" applyAlignment="1">
      <alignment vertical="center"/>
    </xf>
    <xf numFmtId="0" fontId="18" fillId="0" borderId="0" xfId="0" applyFont="1">
      <alignment vertical="center"/>
    </xf>
    <xf numFmtId="177" fontId="7" fillId="0" borderId="0" xfId="0" applyNumberFormat="1" applyFont="1" applyBorder="1" applyAlignment="1">
      <alignment vertical="center"/>
    </xf>
    <xf numFmtId="0" fontId="3" fillId="7" borderId="0" xfId="0" applyFont="1" applyFill="1" applyBorder="1" applyAlignment="1">
      <alignment horizontal="center" vertical="center"/>
    </xf>
    <xf numFmtId="0" fontId="19" fillId="0" borderId="0" xfId="0" applyFont="1" applyProtection="1">
      <alignment vertical="center"/>
    </xf>
    <xf numFmtId="0" fontId="6" fillId="0" borderId="0" xfId="0" applyFont="1" applyAlignment="1" applyProtection="1">
      <alignment horizontal="right" vertical="center"/>
    </xf>
    <xf numFmtId="0" fontId="0" fillId="0" borderId="14" xfId="0" applyBorder="1" applyAlignment="1" applyProtection="1">
      <alignment horizontal="center" vertical="center"/>
    </xf>
    <xf numFmtId="0" fontId="5" fillId="0" borderId="0" xfId="0" applyFont="1" applyProtection="1">
      <alignment vertical="center"/>
    </xf>
    <xf numFmtId="0" fontId="10" fillId="0" borderId="10"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0" fillId="0" borderId="11" xfId="0" applyBorder="1" applyAlignment="1" applyProtection="1">
      <alignment vertical="center"/>
    </xf>
    <xf numFmtId="0" fontId="0" fillId="0" borderId="0" xfId="0" applyBorder="1" applyAlignment="1" applyProtection="1">
      <alignment vertical="center"/>
    </xf>
    <xf numFmtId="0" fontId="0" fillId="0" borderId="1" xfId="0" applyBorder="1" applyAlignment="1" applyProtection="1">
      <alignment horizontal="center" vertical="center"/>
    </xf>
    <xf numFmtId="0" fontId="0" fillId="0" borderId="0" xfId="0" applyBorder="1" applyAlignment="1" applyProtection="1">
      <alignment horizontal="center" vertical="center"/>
    </xf>
    <xf numFmtId="176" fontId="0" fillId="0" borderId="0" xfId="0" applyNumberFormat="1" applyBorder="1" applyAlignment="1" applyProtection="1">
      <alignment horizontal="center" vertical="center"/>
    </xf>
    <xf numFmtId="176" fontId="10" fillId="0" borderId="1" xfId="0" applyNumberFormat="1" applyFont="1" applyBorder="1" applyAlignment="1" applyProtection="1">
      <alignment horizontal="center" vertical="center"/>
    </xf>
    <xf numFmtId="0" fontId="0" fillId="0" borderId="0" xfId="0" applyAlignment="1" applyProtection="1">
      <alignment horizontal="center" vertical="center"/>
    </xf>
    <xf numFmtId="0" fontId="3" fillId="6" borderId="15" xfId="0" applyFont="1" applyFill="1" applyBorder="1" applyAlignment="1" applyProtection="1">
      <alignment horizontal="center" vertical="center"/>
      <protection locked="0"/>
    </xf>
    <xf numFmtId="10" fontId="0" fillId="8" borderId="1" xfId="0" applyNumberFormat="1" applyFill="1" applyBorder="1">
      <alignment vertical="center"/>
    </xf>
    <xf numFmtId="0" fontId="0" fillId="10" borderId="1" xfId="0" applyFill="1" applyBorder="1">
      <alignment vertical="center"/>
    </xf>
    <xf numFmtId="176" fontId="0" fillId="10" borderId="1" xfId="0" applyNumberFormat="1" applyFill="1" applyBorder="1">
      <alignment vertical="center"/>
    </xf>
    <xf numFmtId="10" fontId="0" fillId="10" borderId="1" xfId="0" applyNumberFormat="1" applyFill="1" applyBorder="1">
      <alignment vertical="center"/>
    </xf>
    <xf numFmtId="176" fontId="15" fillId="0" borderId="0" xfId="0" applyNumberFormat="1" applyFont="1">
      <alignment vertical="center"/>
    </xf>
    <xf numFmtId="176" fontId="0" fillId="0" borderId="1" xfId="0" applyNumberFormat="1" applyBorder="1">
      <alignment vertical="center"/>
    </xf>
    <xf numFmtId="176" fontId="0" fillId="0" borderId="0" xfId="0" applyNumberFormat="1">
      <alignment vertical="center"/>
    </xf>
    <xf numFmtId="0" fontId="0" fillId="0" borderId="1" xfId="0" applyBorder="1" applyAlignment="1">
      <alignment horizontal="center" vertical="center" wrapText="1"/>
    </xf>
    <xf numFmtId="0" fontId="10" fillId="0" borderId="0" xfId="0" applyFont="1">
      <alignment vertical="center"/>
    </xf>
    <xf numFmtId="0" fontId="21" fillId="10" borderId="1" xfId="0" applyFont="1" applyFill="1" applyBorder="1">
      <alignment vertical="center"/>
    </xf>
    <xf numFmtId="176" fontId="22" fillId="10" borderId="1" xfId="0" applyNumberFormat="1" applyFont="1" applyFill="1" applyBorder="1">
      <alignment vertical="center"/>
    </xf>
    <xf numFmtId="10" fontId="0" fillId="8" borderId="1" xfId="0" applyNumberFormat="1" applyFill="1" applyBorder="1" applyAlignment="1">
      <alignment horizontal="right" vertical="center"/>
    </xf>
    <xf numFmtId="10" fontId="0" fillId="10" borderId="1" xfId="0" applyNumberFormat="1" applyFill="1" applyBorder="1" applyAlignment="1">
      <alignment horizontal="right" vertical="center"/>
    </xf>
    <xf numFmtId="0" fontId="6" fillId="0" borderId="0" xfId="0" applyFont="1" applyFill="1" applyAlignment="1">
      <alignment horizontal="right" vertical="center"/>
    </xf>
    <xf numFmtId="178" fontId="0" fillId="0" borderId="1" xfId="0" applyNumberFormat="1" applyBorder="1" applyAlignment="1">
      <alignment horizontal="center" vertical="center"/>
    </xf>
    <xf numFmtId="178" fontId="0" fillId="0" borderId="0" xfId="0" applyNumberFormat="1" applyBorder="1" applyAlignment="1">
      <alignment horizontal="center" vertical="center"/>
    </xf>
    <xf numFmtId="0" fontId="0" fillId="11" borderId="1" xfId="0" applyFill="1" applyBorder="1">
      <alignment vertical="center"/>
    </xf>
    <xf numFmtId="176" fontId="0" fillId="11" borderId="1" xfId="0" applyNumberFormat="1" applyFill="1" applyBorder="1">
      <alignment vertical="center"/>
    </xf>
    <xf numFmtId="10" fontId="0" fillId="11" borderId="1" xfId="15" applyNumberFormat="1" applyFont="1" applyFill="1" applyBorder="1">
      <alignment vertical="center"/>
    </xf>
    <xf numFmtId="0" fontId="0" fillId="11" borderId="1" xfId="15" applyNumberFormat="1" applyFont="1" applyFill="1" applyBorder="1">
      <alignment vertical="center"/>
    </xf>
    <xf numFmtId="0" fontId="0" fillId="12" borderId="0" xfId="0" applyFill="1">
      <alignment vertical="center"/>
    </xf>
    <xf numFmtId="0" fontId="0" fillId="12" borderId="1" xfId="0" applyFill="1" applyBorder="1">
      <alignment vertical="center"/>
    </xf>
    <xf numFmtId="176" fontId="0" fillId="12" borderId="1" xfId="0" applyNumberFormat="1" applyFill="1" applyBorder="1">
      <alignment vertical="center"/>
    </xf>
    <xf numFmtId="9" fontId="0" fillId="12" borderId="1" xfId="15" applyFont="1" applyFill="1" applyBorder="1">
      <alignment vertical="center"/>
    </xf>
    <xf numFmtId="9" fontId="0" fillId="12" borderId="1" xfId="0" applyNumberFormat="1" applyFill="1" applyBorder="1">
      <alignment vertical="center"/>
    </xf>
    <xf numFmtId="10" fontId="0" fillId="12" borderId="1" xfId="0" applyNumberFormat="1" applyFill="1" applyBorder="1">
      <alignment vertical="center"/>
    </xf>
    <xf numFmtId="10" fontId="0" fillId="12" borderId="1" xfId="15" applyNumberFormat="1" applyFont="1" applyFill="1" applyBorder="1">
      <alignment vertical="center"/>
    </xf>
    <xf numFmtId="0" fontId="20" fillId="0" borderId="0" xfId="0" applyFo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0" fillId="4" borderId="27"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protection locked="0"/>
    </xf>
    <xf numFmtId="0" fontId="0" fillId="4" borderId="29" xfId="0" applyFont="1" applyFill="1" applyBorder="1" applyAlignment="1" applyProtection="1">
      <alignment horizontal="center" vertical="center"/>
      <protection locked="0"/>
    </xf>
    <xf numFmtId="0" fontId="3" fillId="6" borderId="12" xfId="0" applyFont="1" applyFill="1" applyBorder="1" applyAlignment="1">
      <alignment horizontal="center" vertical="center"/>
    </xf>
    <xf numFmtId="0" fontId="3" fillId="6" borderId="1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176" fontId="0" fillId="3" borderId="8"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7" fillId="0" borderId="49" xfId="0" applyNumberFormat="1" applyFont="1" applyBorder="1" applyAlignment="1">
      <alignment vertical="center"/>
    </xf>
    <xf numFmtId="176" fontId="7" fillId="0" borderId="50" xfId="0" applyNumberFormat="1" applyFont="1" applyBorder="1" applyAlignment="1">
      <alignment vertical="center"/>
    </xf>
    <xf numFmtId="176" fontId="7" fillId="0" borderId="51" xfId="0" applyNumberFormat="1" applyFont="1" applyBorder="1" applyAlignment="1">
      <alignment vertical="center"/>
    </xf>
    <xf numFmtId="177" fontId="7" fillId="0" borderId="52" xfId="0" applyNumberFormat="1" applyFont="1" applyBorder="1" applyAlignment="1">
      <alignment vertical="center"/>
    </xf>
    <xf numFmtId="177" fontId="7" fillId="0" borderId="53" xfId="0" applyNumberFormat="1" applyFont="1" applyBorder="1" applyAlignment="1">
      <alignment vertical="center"/>
    </xf>
    <xf numFmtId="177" fontId="7" fillId="0" borderId="54" xfId="0" applyNumberFormat="1" applyFont="1" applyBorder="1" applyAlignment="1">
      <alignment vertical="center"/>
    </xf>
    <xf numFmtId="10" fontId="0" fillId="3" borderId="8" xfId="15" applyNumberFormat="1" applyFont="1" applyFill="1" applyBorder="1" applyAlignment="1">
      <alignment horizontal="center" vertical="center"/>
    </xf>
    <xf numFmtId="10" fontId="0" fillId="3" borderId="3" xfId="15" applyNumberFormat="1" applyFont="1" applyFill="1" applyBorder="1" applyAlignment="1">
      <alignment horizontal="center" vertical="center"/>
    </xf>
    <xf numFmtId="10" fontId="0" fillId="3" borderId="4" xfId="15" applyNumberFormat="1"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xf>
    <xf numFmtId="0" fontId="8"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7" xfId="0" applyFont="1" applyFill="1" applyBorder="1" applyAlignment="1">
      <alignment horizontal="center" vertical="center"/>
    </xf>
    <xf numFmtId="0" fontId="7" fillId="0" borderId="3" xfId="0" applyNumberFormat="1" applyFont="1" applyBorder="1" applyAlignment="1">
      <alignment vertical="center"/>
    </xf>
    <xf numFmtId="0" fontId="7" fillId="0" borderId="4" xfId="0" applyNumberFormat="1" applyFont="1" applyBorder="1" applyAlignment="1">
      <alignment vertical="center"/>
    </xf>
    <xf numFmtId="177" fontId="7" fillId="0" borderId="3" xfId="0" applyNumberFormat="1" applyFont="1" applyBorder="1" applyAlignment="1">
      <alignment vertical="center"/>
    </xf>
    <xf numFmtId="177" fontId="7" fillId="0" borderId="4" xfId="0" applyNumberFormat="1" applyFont="1"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3" fillId="9" borderId="5"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0" fillId="9" borderId="8" xfId="0" applyFont="1" applyFill="1" applyBorder="1" applyAlignment="1" applyProtection="1">
      <alignment horizontal="center" vertical="center"/>
      <protection locked="0"/>
    </xf>
    <xf numFmtId="0" fontId="0" fillId="9" borderId="3" xfId="0" applyFont="1" applyFill="1" applyBorder="1" applyAlignment="1" applyProtection="1">
      <alignment horizontal="center" vertical="center"/>
      <protection locked="0"/>
    </xf>
    <xf numFmtId="0" fontId="0" fillId="9" borderId="4" xfId="0" applyFont="1" applyFill="1" applyBorder="1" applyAlignment="1" applyProtection="1">
      <alignment horizontal="center" vertical="center"/>
      <protection locked="0"/>
    </xf>
    <xf numFmtId="0" fontId="3" fillId="2" borderId="7" xfId="0" applyFont="1" applyFill="1" applyBorder="1" applyAlignment="1">
      <alignment horizontal="center" vertical="center" wrapText="1"/>
    </xf>
    <xf numFmtId="0" fontId="0" fillId="4" borderId="8" xfId="0" applyFont="1" applyFill="1" applyBorder="1" applyAlignment="1" applyProtection="1">
      <alignment horizontal="center" vertical="center"/>
      <protection locked="0"/>
    </xf>
    <xf numFmtId="0" fontId="0" fillId="4" borderId="3"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0" borderId="1" xfId="0" applyBorder="1" applyAlignment="1" applyProtection="1">
      <alignment horizontal="center" vertical="center"/>
    </xf>
    <xf numFmtId="0" fontId="8" fillId="5" borderId="5" xfId="0" applyFont="1" applyFill="1" applyBorder="1" applyAlignment="1" applyProtection="1">
      <alignment horizontal="center" vertical="center"/>
    </xf>
    <xf numFmtId="0" fontId="3" fillId="5" borderId="6" xfId="0" applyFont="1" applyFill="1" applyBorder="1" applyAlignment="1" applyProtection="1">
      <alignment horizontal="center" vertical="center"/>
    </xf>
    <xf numFmtId="0" fontId="7" fillId="0" borderId="27" xfId="0" applyNumberFormat="1" applyFont="1" applyBorder="1" applyAlignment="1" applyProtection="1">
      <alignment horizontal="center" vertical="center"/>
    </xf>
    <xf numFmtId="0" fontId="7" fillId="0" borderId="28" xfId="0" applyNumberFormat="1" applyFont="1" applyBorder="1" applyAlignment="1" applyProtection="1">
      <alignment horizontal="center" vertical="center"/>
    </xf>
    <xf numFmtId="0" fontId="7" fillId="0" borderId="29" xfId="0" applyNumberFormat="1" applyFont="1" applyBorder="1" applyAlignment="1" applyProtection="1">
      <alignment horizontal="center" vertical="center"/>
    </xf>
    <xf numFmtId="0" fontId="3" fillId="6" borderId="12" xfId="0" applyFont="1" applyFill="1" applyBorder="1" applyAlignment="1" applyProtection="1">
      <alignment horizontal="center" vertical="center"/>
    </xf>
    <xf numFmtId="0" fontId="3" fillId="6" borderId="13" xfId="0" applyFont="1" applyFill="1" applyBorder="1" applyAlignment="1" applyProtection="1">
      <alignment horizontal="center" vertical="center"/>
    </xf>
    <xf numFmtId="0" fontId="0" fillId="4" borderId="27" xfId="0" applyFill="1" applyBorder="1" applyAlignment="1" applyProtection="1">
      <alignment horizontal="center" vertical="center"/>
      <protection locked="0"/>
    </xf>
    <xf numFmtId="0" fontId="0" fillId="4" borderId="28" xfId="0" applyFill="1" applyBorder="1" applyAlignment="1" applyProtection="1">
      <alignment horizontal="center" vertical="center"/>
      <protection locked="0"/>
    </xf>
    <xf numFmtId="0" fontId="0" fillId="4" borderId="29" xfId="0" applyFill="1" applyBorder="1" applyAlignment="1" applyProtection="1">
      <alignment horizontal="center" vertical="center"/>
      <protection locked="0"/>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176" fontId="0" fillId="3" borderId="8" xfId="0" applyNumberFormat="1" applyFill="1" applyBorder="1" applyAlignment="1" applyProtection="1">
      <alignment horizontal="center" vertical="center"/>
    </xf>
    <xf numFmtId="176" fontId="0" fillId="3" borderId="3" xfId="0" applyNumberFormat="1" applyFill="1" applyBorder="1" applyAlignment="1" applyProtection="1">
      <alignment horizontal="center" vertical="center"/>
    </xf>
    <xf numFmtId="176" fontId="0" fillId="3" borderId="4" xfId="0" applyNumberFormat="1" applyFill="1" applyBorder="1" applyAlignment="1" applyProtection="1">
      <alignment horizontal="center" vertical="center"/>
    </xf>
    <xf numFmtId="38" fontId="0" fillId="0" borderId="1" xfId="16" applyFont="1" applyBorder="1" applyAlignment="1">
      <alignment horizontal="center" vertical="center"/>
    </xf>
    <xf numFmtId="0" fontId="7" fillId="0" borderId="38" xfId="0" applyNumberFormat="1" applyFont="1" applyBorder="1" applyAlignment="1">
      <alignment horizontal="center" vertical="center"/>
    </xf>
    <xf numFmtId="0" fontId="7" fillId="0" borderId="39" xfId="0" applyNumberFormat="1" applyFont="1" applyBorder="1" applyAlignment="1">
      <alignment horizontal="center" vertical="center"/>
    </xf>
    <xf numFmtId="0" fontId="7" fillId="0" borderId="40" xfId="0" applyNumberFormat="1" applyFont="1" applyBorder="1" applyAlignment="1">
      <alignment horizontal="center" vertical="center"/>
    </xf>
    <xf numFmtId="0" fontId="2" fillId="2" borderId="6" xfId="0" applyFont="1" applyFill="1" applyBorder="1" applyAlignment="1">
      <alignment horizontal="center" vertical="center"/>
    </xf>
    <xf numFmtId="0" fontId="0" fillId="4" borderId="38" xfId="0" applyFill="1" applyBorder="1" applyAlignment="1" applyProtection="1">
      <alignment horizontal="center" vertical="center"/>
      <protection locked="0"/>
    </xf>
    <xf numFmtId="0" fontId="0" fillId="4" borderId="39" xfId="0" applyFill="1" applyBorder="1" applyAlignment="1" applyProtection="1">
      <alignment horizontal="center" vertical="center"/>
      <protection locked="0"/>
    </xf>
    <xf numFmtId="0" fontId="0" fillId="4" borderId="40" xfId="0" applyFill="1" applyBorder="1" applyAlignment="1" applyProtection="1">
      <alignment horizontal="center" vertical="center"/>
      <protection locked="0"/>
    </xf>
  </cellXfs>
  <cellStyles count="17">
    <cellStyle name="パーセント" xfId="15" builtinId="5"/>
    <cellStyle name="パーセント 2" xfId="5"/>
    <cellStyle name="パーセント 3" xfId="3"/>
    <cellStyle name="桁区切り" xfId="16" builtinId="6"/>
    <cellStyle name="桁区切り 2" xfId="6"/>
    <cellStyle name="桁区切り 2 2" xfId="7"/>
    <cellStyle name="桁区切り 2 3" xfId="8"/>
    <cellStyle name="桁区切り 3" xfId="9"/>
    <cellStyle name="桁区切り 4" xfId="4"/>
    <cellStyle name="標準" xfId="0" builtinId="0"/>
    <cellStyle name="標準 2" xfId="1"/>
    <cellStyle name="標準 2 2" xfId="11"/>
    <cellStyle name="標準 2 3" xfId="12"/>
    <cellStyle name="標準 2 4" xfId="10"/>
    <cellStyle name="標準 3" xfId="13"/>
    <cellStyle name="標準 4" xfId="14"/>
    <cellStyle name="標準 5" xfId="2"/>
  </cellStyles>
  <dxfs count="15">
    <dxf>
      <font>
        <color theme="0"/>
      </font>
    </dxf>
    <dxf>
      <font>
        <color theme="0"/>
      </font>
    </dxf>
    <dxf>
      <font>
        <color theme="0"/>
      </font>
      <fill>
        <patternFill>
          <bgColor theme="0"/>
        </patternFill>
      </fill>
      <border>
        <left/>
        <right/>
        <bottom/>
        <vertical/>
        <horizontal/>
      </border>
    </dxf>
    <dxf>
      <font>
        <color theme="0"/>
      </font>
      <fill>
        <patternFill>
          <bgColor theme="0"/>
        </patternFill>
      </fill>
      <border>
        <left/>
        <right/>
        <bottom/>
        <vertical/>
        <horizontal/>
      </border>
    </dxf>
    <dxf>
      <fill>
        <patternFill>
          <bgColor theme="0" tint="-0.499984740745262"/>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dxf>
    <dxf>
      <font>
        <color theme="0"/>
      </font>
    </dxf>
    <dxf>
      <border>
        <left/>
        <right/>
        <top/>
        <bottom/>
        <vertical/>
        <horizontal/>
      </border>
    </dxf>
    <dxf>
      <font>
        <color theme="0"/>
      </font>
      <border>
        <left/>
        <right/>
        <top/>
        <bottom/>
        <vertical/>
        <horizontal/>
      </border>
    </dxf>
    <dxf>
      <border>
        <left/>
        <right/>
        <top/>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ill>
        <patternFill>
          <bgColor theme="0" tint="-0.499984740745262"/>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38100</xdr:colOff>
      <xdr:row>10</xdr:row>
      <xdr:rowOff>123825</xdr:rowOff>
    </xdr:from>
    <xdr:to>
      <xdr:col>16</xdr:col>
      <xdr:colOff>0</xdr:colOff>
      <xdr:row>12</xdr:row>
      <xdr:rowOff>152400</xdr:rowOff>
    </xdr:to>
    <xdr:grpSp>
      <xdr:nvGrpSpPr>
        <xdr:cNvPr id="8" name="グループ化 7"/>
        <xdr:cNvGrpSpPr/>
      </xdr:nvGrpSpPr>
      <xdr:grpSpPr>
        <a:xfrm>
          <a:off x="12496800" y="2190750"/>
          <a:ext cx="647700" cy="371475"/>
          <a:chOff x="10496550" y="2581275"/>
          <a:chExt cx="371475" cy="371475"/>
        </a:xfrm>
      </xdr:grpSpPr>
      <xdr:sp macro="" textlink="">
        <xdr:nvSpPr>
          <xdr:cNvPr id="9" name="正方形/長方形 8"/>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xdr:cNvSpPr/>
        </xdr:nvSpPr>
        <xdr:spPr>
          <a:xfrm>
            <a:off x="1049655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②－１</a:t>
            </a:r>
          </a:p>
        </xdr:txBody>
      </xdr:sp>
    </xdr:grpSp>
    <xdr:clientData/>
  </xdr:twoCellAnchor>
  <xdr:twoCellAnchor>
    <xdr:from>
      <xdr:col>1</xdr:col>
      <xdr:colOff>85725</xdr:colOff>
      <xdr:row>16</xdr:row>
      <xdr:rowOff>38100</xdr:rowOff>
    </xdr:from>
    <xdr:to>
      <xdr:col>1</xdr:col>
      <xdr:colOff>733425</xdr:colOff>
      <xdr:row>17</xdr:row>
      <xdr:rowOff>57150</xdr:rowOff>
    </xdr:to>
    <xdr:grpSp>
      <xdr:nvGrpSpPr>
        <xdr:cNvPr id="11" name="グループ化 10"/>
        <xdr:cNvGrpSpPr/>
      </xdr:nvGrpSpPr>
      <xdr:grpSpPr>
        <a:xfrm>
          <a:off x="695325" y="3143250"/>
          <a:ext cx="647700" cy="371475"/>
          <a:chOff x="10496550" y="2581275"/>
          <a:chExt cx="371475" cy="371475"/>
        </a:xfrm>
      </xdr:grpSpPr>
      <xdr:sp macro="" textlink="">
        <xdr:nvSpPr>
          <xdr:cNvPr id="12" name="正方形/長方形 11"/>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1049655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②－２</a:t>
            </a:r>
          </a:p>
        </xdr:txBody>
      </xdr:sp>
    </xdr:grpSp>
    <xdr:clientData/>
  </xdr:twoCellAnchor>
  <xdr:twoCellAnchor>
    <xdr:from>
      <xdr:col>2</xdr:col>
      <xdr:colOff>257175</xdr:colOff>
      <xdr:row>16</xdr:row>
      <xdr:rowOff>28575</xdr:rowOff>
    </xdr:from>
    <xdr:to>
      <xdr:col>2</xdr:col>
      <xdr:colOff>628650</xdr:colOff>
      <xdr:row>17</xdr:row>
      <xdr:rowOff>47625</xdr:rowOff>
    </xdr:to>
    <xdr:grpSp>
      <xdr:nvGrpSpPr>
        <xdr:cNvPr id="14" name="グループ化 13"/>
        <xdr:cNvGrpSpPr/>
      </xdr:nvGrpSpPr>
      <xdr:grpSpPr>
        <a:xfrm>
          <a:off x="1695450" y="3133725"/>
          <a:ext cx="371475" cy="371475"/>
          <a:chOff x="10496550" y="2581275"/>
          <a:chExt cx="371475" cy="371475"/>
        </a:xfrm>
      </xdr:grpSpPr>
      <xdr:sp macro="" textlink="">
        <xdr:nvSpPr>
          <xdr:cNvPr id="15" name="正方形/長方形 14"/>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xdr:cNvSpPr/>
        </xdr:nvSpPr>
        <xdr:spPr>
          <a:xfrm>
            <a:off x="1049655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③</a:t>
            </a:r>
          </a:p>
        </xdr:txBody>
      </xdr:sp>
    </xdr:grpSp>
    <xdr:clientData/>
  </xdr:twoCellAnchor>
  <xdr:twoCellAnchor>
    <xdr:from>
      <xdr:col>15</xdr:col>
      <xdr:colOff>85725</xdr:colOff>
      <xdr:row>19</xdr:row>
      <xdr:rowOff>161925</xdr:rowOff>
    </xdr:from>
    <xdr:to>
      <xdr:col>15</xdr:col>
      <xdr:colOff>457200</xdr:colOff>
      <xdr:row>22</xdr:row>
      <xdr:rowOff>9525</xdr:rowOff>
    </xdr:to>
    <xdr:grpSp>
      <xdr:nvGrpSpPr>
        <xdr:cNvPr id="17" name="グループ化 16"/>
        <xdr:cNvGrpSpPr/>
      </xdr:nvGrpSpPr>
      <xdr:grpSpPr>
        <a:xfrm>
          <a:off x="12544425" y="3971925"/>
          <a:ext cx="371475" cy="371475"/>
          <a:chOff x="10496550" y="2581275"/>
          <a:chExt cx="371475" cy="371475"/>
        </a:xfrm>
      </xdr:grpSpPr>
      <xdr:sp macro="" textlink="">
        <xdr:nvSpPr>
          <xdr:cNvPr id="18" name="正方形/長方形 17"/>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正方形/長方形 18"/>
          <xdr:cNvSpPr/>
        </xdr:nvSpPr>
        <xdr:spPr>
          <a:xfrm>
            <a:off x="1049655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④</a:t>
            </a:r>
          </a:p>
        </xdr:txBody>
      </xdr:sp>
    </xdr:grpSp>
    <xdr:clientData/>
  </xdr:twoCellAnchor>
  <xdr:twoCellAnchor>
    <xdr:from>
      <xdr:col>11</xdr:col>
      <xdr:colOff>670561</xdr:colOff>
      <xdr:row>32</xdr:row>
      <xdr:rowOff>53340</xdr:rowOff>
    </xdr:from>
    <xdr:to>
      <xdr:col>12</xdr:col>
      <xdr:colOff>266701</xdr:colOff>
      <xdr:row>34</xdr:row>
      <xdr:rowOff>259080</xdr:rowOff>
    </xdr:to>
    <xdr:grpSp>
      <xdr:nvGrpSpPr>
        <xdr:cNvPr id="23" name="グループ化 22"/>
        <xdr:cNvGrpSpPr/>
      </xdr:nvGrpSpPr>
      <xdr:grpSpPr>
        <a:xfrm>
          <a:off x="9738361" y="6282690"/>
          <a:ext cx="443865" cy="358140"/>
          <a:chOff x="10496550" y="2581275"/>
          <a:chExt cx="371475" cy="371475"/>
        </a:xfrm>
      </xdr:grpSpPr>
      <xdr:sp macro="" textlink="">
        <xdr:nvSpPr>
          <xdr:cNvPr id="24" name="正方形/長方形 23"/>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正方形/長方形 24"/>
          <xdr:cNvSpPr/>
        </xdr:nvSpPr>
        <xdr:spPr>
          <a:xfrm>
            <a:off x="1049655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⑤</a:t>
            </a:r>
          </a:p>
        </xdr:txBody>
      </xdr:sp>
    </xdr:grpSp>
    <xdr:clientData/>
  </xdr:twoCellAnchor>
  <xdr:twoCellAnchor>
    <xdr:from>
      <xdr:col>8</xdr:col>
      <xdr:colOff>47626</xdr:colOff>
      <xdr:row>3</xdr:row>
      <xdr:rowOff>104775</xdr:rowOff>
    </xdr:from>
    <xdr:to>
      <xdr:col>8</xdr:col>
      <xdr:colOff>428625</xdr:colOff>
      <xdr:row>4</xdr:row>
      <xdr:rowOff>238125</xdr:rowOff>
    </xdr:to>
    <xdr:grpSp>
      <xdr:nvGrpSpPr>
        <xdr:cNvPr id="20" name="グループ化 19"/>
        <xdr:cNvGrpSpPr/>
      </xdr:nvGrpSpPr>
      <xdr:grpSpPr>
        <a:xfrm>
          <a:off x="6572251" y="895350"/>
          <a:ext cx="380999" cy="381000"/>
          <a:chOff x="10496550" y="2581275"/>
          <a:chExt cx="371475" cy="371475"/>
        </a:xfrm>
      </xdr:grpSpPr>
      <xdr:sp macro="" textlink="">
        <xdr:nvSpPr>
          <xdr:cNvPr id="21" name="正方形/長方形 20"/>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正方形/長方形 21"/>
          <xdr:cNvSpPr/>
        </xdr:nvSpPr>
        <xdr:spPr>
          <a:xfrm>
            <a:off x="1049655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①</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375285</xdr:colOff>
      <xdr:row>3</xdr:row>
      <xdr:rowOff>152400</xdr:rowOff>
    </xdr:from>
    <xdr:to>
      <xdr:col>16</xdr:col>
      <xdr:colOff>32385</xdr:colOff>
      <xdr:row>6</xdr:row>
      <xdr:rowOff>99060</xdr:rowOff>
    </xdr:to>
    <xdr:sp macro="" textlink="">
      <xdr:nvSpPr>
        <xdr:cNvPr id="2" name="角丸四角形吹き出し 1"/>
        <xdr:cNvSpPr/>
      </xdr:nvSpPr>
      <xdr:spPr>
        <a:xfrm>
          <a:off x="8018145" y="731520"/>
          <a:ext cx="1508760" cy="434340"/>
        </a:xfrm>
        <a:prstGeom prst="wedgeRoundRectCallout">
          <a:avLst>
            <a:gd name="adj1" fmla="val -62774"/>
            <a:gd name="adj2" fmla="val -86966"/>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自動で表示されます。</a:t>
          </a:r>
        </a:p>
      </xdr:txBody>
    </xdr:sp>
    <xdr:clientData/>
  </xdr:twoCellAnchor>
  <xdr:twoCellAnchor>
    <xdr:from>
      <xdr:col>1</xdr:col>
      <xdr:colOff>737980</xdr:colOff>
      <xdr:row>0</xdr:row>
      <xdr:rowOff>227358</xdr:rowOff>
    </xdr:from>
    <xdr:to>
      <xdr:col>3</xdr:col>
      <xdr:colOff>537954</xdr:colOff>
      <xdr:row>5</xdr:row>
      <xdr:rowOff>160683</xdr:rowOff>
    </xdr:to>
    <xdr:sp macro="" textlink="">
      <xdr:nvSpPr>
        <xdr:cNvPr id="3" name="四角形吹き出し 2"/>
        <xdr:cNvSpPr/>
      </xdr:nvSpPr>
      <xdr:spPr>
        <a:xfrm>
          <a:off x="787676" y="227358"/>
          <a:ext cx="1390235" cy="819564"/>
        </a:xfrm>
        <a:prstGeom prst="wedgeRectCallout">
          <a:avLst>
            <a:gd name="adj1" fmla="val 71082"/>
            <a:gd name="adj2" fmla="val -14992"/>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① 電力を購入する低炭素電力事業者をプルダウンから選択してください。</a:t>
          </a:r>
        </a:p>
      </xdr:txBody>
    </xdr:sp>
    <xdr:clientData/>
  </xdr:twoCellAnchor>
  <xdr:twoCellAnchor>
    <xdr:from>
      <xdr:col>15</xdr:col>
      <xdr:colOff>219075</xdr:colOff>
      <xdr:row>6</xdr:row>
      <xdr:rowOff>152400</xdr:rowOff>
    </xdr:from>
    <xdr:to>
      <xdr:col>19</xdr:col>
      <xdr:colOff>533399</xdr:colOff>
      <xdr:row>10</xdr:row>
      <xdr:rowOff>0</xdr:rowOff>
    </xdr:to>
    <xdr:sp macro="" textlink="">
      <xdr:nvSpPr>
        <xdr:cNvPr id="4" name="四角形吹き出し 3"/>
        <xdr:cNvSpPr/>
      </xdr:nvSpPr>
      <xdr:spPr>
        <a:xfrm>
          <a:off x="10086975" y="1228725"/>
          <a:ext cx="2419349" cy="542925"/>
        </a:xfrm>
        <a:prstGeom prst="wedgeRectCallout">
          <a:avLst>
            <a:gd name="adj1" fmla="val -60054"/>
            <a:gd name="adj2" fmla="val -39980"/>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②現在、電力事業者から購入している電力量を記入してください。</a:t>
          </a:r>
        </a:p>
      </xdr:txBody>
    </xdr:sp>
    <xdr:clientData/>
  </xdr:twoCellAnchor>
  <xdr:twoCellAnchor>
    <xdr:from>
      <xdr:col>15</xdr:col>
      <xdr:colOff>152399</xdr:colOff>
      <xdr:row>18</xdr:row>
      <xdr:rowOff>165735</xdr:rowOff>
    </xdr:from>
    <xdr:to>
      <xdr:col>19</xdr:col>
      <xdr:colOff>457199</xdr:colOff>
      <xdr:row>26</xdr:row>
      <xdr:rowOff>342900</xdr:rowOff>
    </xdr:to>
    <xdr:sp macro="" textlink="">
      <xdr:nvSpPr>
        <xdr:cNvPr id="5" name="四角形吹き出し 4"/>
        <xdr:cNvSpPr/>
      </xdr:nvSpPr>
      <xdr:spPr>
        <a:xfrm>
          <a:off x="9029699" y="3259455"/>
          <a:ext cx="2202180" cy="1426845"/>
        </a:xfrm>
        <a:prstGeom prst="wedgeRectCallout">
          <a:avLst>
            <a:gd name="adj1" fmla="val -63364"/>
            <a:gd name="adj2" fmla="val -48719"/>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④上記欄で計上した電力量のうち、事業所外へ低炭素電力を供給している場合、もしくは住宅用途で算定対象でない使用量がある場合は、供給電力量を記入してください。</a:t>
          </a:r>
          <a:endParaRPr kumimoji="1" lang="en-US" altLang="ja-JP" sz="1000">
            <a:solidFill>
              <a:schemeClr val="tx1"/>
            </a:solidFill>
          </a:endParaRPr>
        </a:p>
        <a:p>
          <a:pPr algn="l"/>
          <a:r>
            <a:rPr kumimoji="1" lang="en-US" altLang="ja-JP" sz="1000">
              <a:solidFill>
                <a:schemeClr val="tx1"/>
              </a:solidFill>
            </a:rPr>
            <a:t>※</a:t>
          </a:r>
          <a:r>
            <a:rPr kumimoji="1" lang="ja-JP" altLang="en-US" sz="1000">
              <a:solidFill>
                <a:schemeClr val="tx1"/>
              </a:solidFill>
            </a:rPr>
            <a:t>記載方法は「使用量」と同じです。</a:t>
          </a:r>
        </a:p>
        <a:p>
          <a:pPr algn="l"/>
          <a:endParaRPr kumimoji="1" lang="en-US" altLang="ja-JP" sz="1000">
            <a:solidFill>
              <a:schemeClr val="tx1"/>
            </a:solidFill>
          </a:endParaRPr>
        </a:p>
        <a:p>
          <a:pPr algn="l"/>
          <a:endParaRPr kumimoji="1" lang="ja-JP" altLang="en-US" sz="1000">
            <a:solidFill>
              <a:schemeClr val="tx1"/>
            </a:solidFill>
          </a:endParaRPr>
        </a:p>
      </xdr:txBody>
    </xdr:sp>
    <xdr:clientData/>
  </xdr:twoCellAnchor>
  <xdr:twoCellAnchor>
    <xdr:from>
      <xdr:col>6</xdr:col>
      <xdr:colOff>350520</xdr:colOff>
      <xdr:row>3</xdr:row>
      <xdr:rowOff>219075</xdr:rowOff>
    </xdr:from>
    <xdr:to>
      <xdr:col>10</xdr:col>
      <xdr:colOff>45720</xdr:colOff>
      <xdr:row>9</xdr:row>
      <xdr:rowOff>22860</xdr:rowOff>
    </xdr:to>
    <xdr:sp macro="" textlink="">
      <xdr:nvSpPr>
        <xdr:cNvPr id="6" name="角丸四角形吹き出し 5"/>
        <xdr:cNvSpPr/>
      </xdr:nvSpPr>
      <xdr:spPr>
        <a:xfrm>
          <a:off x="3672840" y="798195"/>
          <a:ext cx="2164080" cy="794385"/>
        </a:xfrm>
        <a:prstGeom prst="wedgeRoundRectCallout">
          <a:avLst>
            <a:gd name="adj1" fmla="val -65174"/>
            <a:gd name="adj2" fmla="val -3485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メニュー別電気が利用できない場合にセルが灰色になります。</a:t>
          </a:r>
        </a:p>
      </xdr:txBody>
    </xdr:sp>
    <xdr:clientData/>
  </xdr:twoCellAnchor>
  <xdr:twoCellAnchor>
    <xdr:from>
      <xdr:col>1</xdr:col>
      <xdr:colOff>276225</xdr:colOff>
      <xdr:row>10</xdr:row>
      <xdr:rowOff>57150</xdr:rowOff>
    </xdr:from>
    <xdr:to>
      <xdr:col>2</xdr:col>
      <xdr:colOff>98563</xdr:colOff>
      <xdr:row>11</xdr:row>
      <xdr:rowOff>123824</xdr:rowOff>
    </xdr:to>
    <xdr:sp macro="" textlink="">
      <xdr:nvSpPr>
        <xdr:cNvPr id="7" name="角丸四角形吹き出し 6"/>
        <xdr:cNvSpPr/>
      </xdr:nvSpPr>
      <xdr:spPr>
        <a:xfrm>
          <a:off x="323850" y="1828800"/>
          <a:ext cx="612913" cy="247649"/>
        </a:xfrm>
        <a:prstGeom prst="wedgeRoundRectCallout">
          <a:avLst>
            <a:gd name="adj1" fmla="val -38152"/>
            <a:gd name="adj2" fmla="val 206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rPr>
            <a:t>記入例</a:t>
          </a:r>
        </a:p>
      </xdr:txBody>
    </xdr:sp>
    <xdr:clientData/>
  </xdr:twoCellAnchor>
  <xdr:twoCellAnchor>
    <xdr:from>
      <xdr:col>5</xdr:col>
      <xdr:colOff>19050</xdr:colOff>
      <xdr:row>12</xdr:row>
      <xdr:rowOff>66675</xdr:rowOff>
    </xdr:from>
    <xdr:to>
      <xdr:col>11</xdr:col>
      <xdr:colOff>302317</xdr:colOff>
      <xdr:row>15</xdr:row>
      <xdr:rowOff>57150</xdr:rowOff>
    </xdr:to>
    <xdr:sp macro="" textlink="">
      <xdr:nvSpPr>
        <xdr:cNvPr id="8" name="角丸四角形吹き出し 7"/>
        <xdr:cNvSpPr/>
      </xdr:nvSpPr>
      <xdr:spPr>
        <a:xfrm>
          <a:off x="3028950" y="2200275"/>
          <a:ext cx="4398067" cy="514350"/>
        </a:xfrm>
        <a:prstGeom prst="wedgeRoundRectCallout">
          <a:avLst>
            <a:gd name="adj1" fmla="val 29990"/>
            <a:gd name="adj2" fmla="val -43659"/>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１段目：「</a:t>
          </a:r>
          <a:r>
            <a:rPr kumimoji="1" lang="en-US" altLang="ja-JP" sz="1000">
              <a:solidFill>
                <a:schemeClr val="tx1"/>
              </a:solidFill>
            </a:rPr>
            <a:t>kWh</a:t>
          </a:r>
          <a:r>
            <a:rPr kumimoji="1" lang="ja-JP" altLang="en-US" sz="1000">
              <a:solidFill>
                <a:schemeClr val="tx1"/>
              </a:solidFill>
            </a:rPr>
            <a:t>」⇒「千</a:t>
          </a:r>
          <a:r>
            <a:rPr kumimoji="1" lang="en-US" altLang="ja-JP" sz="1000">
              <a:solidFill>
                <a:schemeClr val="tx1"/>
              </a:solidFill>
            </a:rPr>
            <a:t>kWh</a:t>
          </a:r>
          <a:r>
            <a:rPr kumimoji="1" lang="ja-JP" altLang="en-US" sz="1000">
              <a:solidFill>
                <a:schemeClr val="tx1"/>
              </a:solidFill>
            </a:rPr>
            <a:t>」表記とすることも可能です。</a:t>
          </a:r>
          <a:r>
            <a:rPr lang="en-US" altLang="ja-JP" sz="1000" b="0" i="0" u="none" strike="noStrike">
              <a:solidFill>
                <a:schemeClr val="lt1"/>
              </a:solidFill>
              <a:effectLst/>
              <a:latin typeface="+mn-lt"/>
              <a:ea typeface="+mn-ea"/>
              <a:cs typeface="+mn-cs"/>
            </a:rPr>
            <a:t>10</a:t>
          </a: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000" b="0" i="0" u="none" strike="noStrike">
              <a:solidFill>
                <a:schemeClr val="tx1"/>
              </a:solidFill>
              <a:effectLst/>
              <a:latin typeface="+mn-lt"/>
              <a:ea typeface="+mn-ea"/>
              <a:cs typeface="+mn-cs"/>
            </a:rPr>
            <a:t>２段目：</a:t>
          </a:r>
          <a:r>
            <a:rPr kumimoji="1" lang="ja-JP" altLang="ja-JP" sz="1000">
              <a:solidFill>
                <a:schemeClr val="tx1"/>
              </a:solidFill>
              <a:effectLst/>
              <a:latin typeface="+mn-lt"/>
              <a:ea typeface="+mn-ea"/>
              <a:cs typeface="+mn-cs"/>
            </a:rPr>
            <a:t>年間の</a:t>
          </a:r>
          <a:r>
            <a:rPr kumimoji="1" lang="ja-JP" altLang="en-US" sz="1000">
              <a:solidFill>
                <a:schemeClr val="tx1"/>
              </a:solidFill>
              <a:effectLst/>
              <a:latin typeface="+mn-lt"/>
              <a:ea typeface="+mn-ea"/>
              <a:cs typeface="+mn-cs"/>
            </a:rPr>
            <a:t>電力使用</a:t>
          </a:r>
          <a:r>
            <a:rPr kumimoji="1" lang="ja-JP" altLang="ja-JP" sz="1000">
              <a:solidFill>
                <a:schemeClr val="tx1"/>
              </a:solidFill>
              <a:effectLst/>
              <a:latin typeface="+mn-lt"/>
              <a:ea typeface="+mn-ea"/>
              <a:cs typeface="+mn-cs"/>
            </a:rPr>
            <a:t>量をまとめて記入することも可能です。</a:t>
          </a:r>
          <a:endParaRPr lang="ja-JP" altLang="ja-JP" sz="1000">
            <a:solidFill>
              <a:schemeClr val="tx1"/>
            </a:solidFill>
            <a:effectLst/>
          </a:endParaRPr>
        </a:p>
        <a:p>
          <a:pPr algn="l"/>
          <a:endParaRPr kumimoji="1" lang="en-US" altLang="ja-JP" sz="1000">
            <a:solidFill>
              <a:schemeClr val="tx1"/>
            </a:solidFill>
          </a:endParaRPr>
        </a:p>
      </xdr:txBody>
    </xdr:sp>
    <xdr:clientData/>
  </xdr:twoCellAnchor>
  <xdr:twoCellAnchor>
    <xdr:from>
      <xdr:col>1</xdr:col>
      <xdr:colOff>238125</xdr:colOff>
      <xdr:row>12</xdr:row>
      <xdr:rowOff>85725</xdr:rowOff>
    </xdr:from>
    <xdr:to>
      <xdr:col>3</xdr:col>
      <xdr:colOff>38099</xdr:colOff>
      <xdr:row>16</xdr:row>
      <xdr:rowOff>161925</xdr:rowOff>
    </xdr:to>
    <xdr:sp macro="" textlink="">
      <xdr:nvSpPr>
        <xdr:cNvPr id="9" name="四角形吹き出し 8"/>
        <xdr:cNvSpPr/>
      </xdr:nvSpPr>
      <xdr:spPr>
        <a:xfrm>
          <a:off x="285750" y="2219325"/>
          <a:ext cx="1390649" cy="676275"/>
        </a:xfrm>
        <a:prstGeom prst="wedgeRectCallout">
          <a:avLst>
            <a:gd name="adj1" fmla="val 38889"/>
            <a:gd name="adj2" fmla="val -69070"/>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③電力量の単位をプルダウンから選択してください。</a:t>
          </a:r>
        </a:p>
      </xdr:txBody>
    </xdr:sp>
    <xdr:clientData/>
  </xdr:twoCellAnchor>
  <xdr:twoCellAnchor>
    <xdr:from>
      <xdr:col>15</xdr:col>
      <xdr:colOff>137160</xdr:colOff>
      <xdr:row>30</xdr:row>
      <xdr:rowOff>342900</xdr:rowOff>
    </xdr:from>
    <xdr:to>
      <xdr:col>19</xdr:col>
      <xdr:colOff>526607</xdr:colOff>
      <xdr:row>36</xdr:row>
      <xdr:rowOff>23522</xdr:rowOff>
    </xdr:to>
    <xdr:sp macro="" textlink="">
      <xdr:nvSpPr>
        <xdr:cNvPr id="15" name="四角形吹き出し 14"/>
        <xdr:cNvSpPr/>
      </xdr:nvSpPr>
      <xdr:spPr>
        <a:xfrm>
          <a:off x="9014460" y="5448300"/>
          <a:ext cx="2286827" cy="960782"/>
        </a:xfrm>
        <a:prstGeom prst="wedgeRectCallout">
          <a:avLst>
            <a:gd name="adj1" fmla="val -57091"/>
            <a:gd name="adj2" fmla="val 10479"/>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⑤低炭素電力削減量が算定されます。</a:t>
          </a:r>
          <a:endParaRPr kumimoji="1" lang="en-US" altLang="ja-JP" sz="1000">
            <a:solidFill>
              <a:schemeClr val="tx1"/>
            </a:solidFill>
          </a:endParaRPr>
        </a:p>
        <a:p>
          <a:pPr algn="l"/>
          <a:r>
            <a:rPr kumimoji="1" lang="ja-JP" altLang="en-US" sz="1000">
              <a:solidFill>
                <a:schemeClr val="tx1"/>
              </a:solidFill>
            </a:rPr>
            <a:t>低炭素熱事業者から熱の供給を受けた場合、この値を年度実績排出量より減ずることができます。</a:t>
          </a:r>
          <a:endParaRPr kumimoji="1" lang="en-US" altLang="ja-JP" sz="1000">
            <a:solidFill>
              <a:schemeClr val="tx1"/>
            </a:solidFill>
          </a:endParaRPr>
        </a:p>
        <a:p>
          <a:pPr algn="l"/>
          <a:endParaRPr kumimoji="1" lang="en-US" altLang="ja-JP" sz="10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42042</xdr:colOff>
      <xdr:row>9</xdr:row>
      <xdr:rowOff>132521</xdr:rowOff>
    </xdr:from>
    <xdr:to>
      <xdr:col>17</xdr:col>
      <xdr:colOff>207059</xdr:colOff>
      <xdr:row>11</xdr:row>
      <xdr:rowOff>156127</xdr:rowOff>
    </xdr:to>
    <xdr:grpSp>
      <xdr:nvGrpSpPr>
        <xdr:cNvPr id="5" name="グループ化 4"/>
        <xdr:cNvGrpSpPr/>
      </xdr:nvGrpSpPr>
      <xdr:grpSpPr>
        <a:xfrm>
          <a:off x="12357867" y="2342321"/>
          <a:ext cx="784142" cy="366506"/>
          <a:chOff x="10525126" y="2581275"/>
          <a:chExt cx="383279" cy="371475"/>
        </a:xfrm>
      </xdr:grpSpPr>
      <xdr:sp macro="" textlink="">
        <xdr:nvSpPr>
          <xdr:cNvPr id="6" name="正方形/長方形 5"/>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1053693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②</a:t>
            </a:r>
            <a:r>
              <a:rPr kumimoji="1" lang="en-US" altLang="ja-JP" sz="1100"/>
              <a:t>-</a:t>
            </a:r>
            <a:r>
              <a:rPr kumimoji="1" lang="ja-JP" altLang="en-US" sz="1100"/>
              <a:t>１</a:t>
            </a:r>
          </a:p>
        </xdr:txBody>
      </xdr:sp>
    </xdr:grpSp>
    <xdr:clientData/>
  </xdr:twoCellAnchor>
  <xdr:twoCellAnchor>
    <xdr:from>
      <xdr:col>1</xdr:col>
      <xdr:colOff>44064</xdr:colOff>
      <xdr:row>15</xdr:row>
      <xdr:rowOff>33130</xdr:rowOff>
    </xdr:from>
    <xdr:to>
      <xdr:col>2</xdr:col>
      <xdr:colOff>142821</xdr:colOff>
      <xdr:row>16</xdr:row>
      <xdr:rowOff>7040</xdr:rowOff>
    </xdr:to>
    <xdr:grpSp>
      <xdr:nvGrpSpPr>
        <xdr:cNvPr id="8" name="グループ化 7"/>
        <xdr:cNvGrpSpPr/>
      </xdr:nvGrpSpPr>
      <xdr:grpSpPr>
        <a:xfrm>
          <a:off x="91689" y="3281155"/>
          <a:ext cx="975057" cy="373960"/>
          <a:chOff x="10525126" y="2581275"/>
          <a:chExt cx="383279" cy="371475"/>
        </a:xfrm>
      </xdr:grpSpPr>
      <xdr:sp macro="" textlink="">
        <xdr:nvSpPr>
          <xdr:cNvPr id="9" name="正方形/長方形 8"/>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xdr:cNvSpPr/>
        </xdr:nvSpPr>
        <xdr:spPr>
          <a:xfrm>
            <a:off x="1053693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②</a:t>
            </a:r>
            <a:r>
              <a:rPr kumimoji="1" lang="en-US" altLang="ja-JP" sz="1100"/>
              <a:t>-</a:t>
            </a:r>
            <a:r>
              <a:rPr kumimoji="1" lang="ja-JP" altLang="en-US" sz="1100"/>
              <a:t>２</a:t>
            </a:r>
          </a:p>
        </xdr:txBody>
      </xdr:sp>
    </xdr:grpSp>
    <xdr:clientData/>
  </xdr:twoCellAnchor>
  <xdr:twoCellAnchor>
    <xdr:from>
      <xdr:col>2</xdr:col>
      <xdr:colOff>182216</xdr:colOff>
      <xdr:row>15</xdr:row>
      <xdr:rowOff>33131</xdr:rowOff>
    </xdr:from>
    <xdr:to>
      <xdr:col>2</xdr:col>
      <xdr:colOff>553691</xdr:colOff>
      <xdr:row>16</xdr:row>
      <xdr:rowOff>7041</xdr:rowOff>
    </xdr:to>
    <xdr:grpSp>
      <xdr:nvGrpSpPr>
        <xdr:cNvPr id="11" name="グループ化 10"/>
        <xdr:cNvGrpSpPr/>
      </xdr:nvGrpSpPr>
      <xdr:grpSpPr>
        <a:xfrm>
          <a:off x="1106141" y="3281156"/>
          <a:ext cx="371475" cy="373960"/>
          <a:chOff x="10496550" y="2581275"/>
          <a:chExt cx="371475" cy="371475"/>
        </a:xfrm>
      </xdr:grpSpPr>
      <xdr:sp macro="" textlink="">
        <xdr:nvSpPr>
          <xdr:cNvPr id="12" name="正方形/長方形 11"/>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1049655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③</a:t>
            </a:r>
          </a:p>
        </xdr:txBody>
      </xdr:sp>
    </xdr:grpSp>
    <xdr:clientData/>
  </xdr:twoCellAnchor>
  <xdr:twoCellAnchor>
    <xdr:from>
      <xdr:col>15</xdr:col>
      <xdr:colOff>33131</xdr:colOff>
      <xdr:row>19</xdr:row>
      <xdr:rowOff>8283</xdr:rowOff>
    </xdr:from>
    <xdr:to>
      <xdr:col>15</xdr:col>
      <xdr:colOff>404606</xdr:colOff>
      <xdr:row>21</xdr:row>
      <xdr:rowOff>31888</xdr:rowOff>
    </xdr:to>
    <xdr:grpSp>
      <xdr:nvGrpSpPr>
        <xdr:cNvPr id="14" name="グループ化 13"/>
        <xdr:cNvGrpSpPr/>
      </xdr:nvGrpSpPr>
      <xdr:grpSpPr>
        <a:xfrm>
          <a:off x="12348956" y="4189758"/>
          <a:ext cx="371475" cy="366505"/>
          <a:chOff x="10496550" y="2581275"/>
          <a:chExt cx="371475" cy="371475"/>
        </a:xfrm>
      </xdr:grpSpPr>
      <xdr:sp macro="" textlink="">
        <xdr:nvSpPr>
          <xdr:cNvPr id="15" name="正方形/長方形 14"/>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xdr:cNvSpPr/>
        </xdr:nvSpPr>
        <xdr:spPr>
          <a:xfrm>
            <a:off x="1049655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④</a:t>
            </a:r>
          </a:p>
        </xdr:txBody>
      </xdr:sp>
    </xdr:grpSp>
    <xdr:clientData/>
  </xdr:twoCellAnchor>
  <xdr:twoCellAnchor>
    <xdr:from>
      <xdr:col>9</xdr:col>
      <xdr:colOff>68580</xdr:colOff>
      <xdr:row>2</xdr:row>
      <xdr:rowOff>1905</xdr:rowOff>
    </xdr:from>
    <xdr:to>
      <xdr:col>9</xdr:col>
      <xdr:colOff>440055</xdr:colOff>
      <xdr:row>3</xdr:row>
      <xdr:rowOff>189175</xdr:rowOff>
    </xdr:to>
    <xdr:grpSp>
      <xdr:nvGrpSpPr>
        <xdr:cNvPr id="25" name="グループ化 24"/>
        <xdr:cNvGrpSpPr/>
      </xdr:nvGrpSpPr>
      <xdr:grpSpPr>
        <a:xfrm>
          <a:off x="7126605" y="849630"/>
          <a:ext cx="371475" cy="377770"/>
          <a:chOff x="10496550" y="2581275"/>
          <a:chExt cx="371475" cy="371475"/>
        </a:xfrm>
      </xdr:grpSpPr>
      <xdr:sp macro="" textlink="">
        <xdr:nvSpPr>
          <xdr:cNvPr id="26" name="正方形/長方形 25"/>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正方形/長方形 26"/>
          <xdr:cNvSpPr/>
        </xdr:nvSpPr>
        <xdr:spPr>
          <a:xfrm>
            <a:off x="1049655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①</a:t>
            </a:r>
          </a:p>
        </xdr:txBody>
      </xdr:sp>
    </xdr:grpSp>
    <xdr:clientData/>
  </xdr:twoCellAnchor>
  <xdr:twoCellAnchor>
    <xdr:from>
      <xdr:col>15</xdr:col>
      <xdr:colOff>57150</xdr:colOff>
      <xdr:row>26</xdr:row>
      <xdr:rowOff>0</xdr:rowOff>
    </xdr:from>
    <xdr:to>
      <xdr:col>15</xdr:col>
      <xdr:colOff>428625</xdr:colOff>
      <xdr:row>27</xdr:row>
      <xdr:rowOff>61705</xdr:rowOff>
    </xdr:to>
    <xdr:grpSp>
      <xdr:nvGrpSpPr>
        <xdr:cNvPr id="21" name="グループ化 20"/>
        <xdr:cNvGrpSpPr/>
      </xdr:nvGrpSpPr>
      <xdr:grpSpPr>
        <a:xfrm>
          <a:off x="12372975" y="5410200"/>
          <a:ext cx="371475" cy="366505"/>
          <a:chOff x="10496550" y="2581275"/>
          <a:chExt cx="371475" cy="371475"/>
        </a:xfrm>
      </xdr:grpSpPr>
      <xdr:sp macro="" textlink="">
        <xdr:nvSpPr>
          <xdr:cNvPr id="22" name="正方形/長方形 21"/>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正方形/長方形 22"/>
          <xdr:cNvSpPr/>
        </xdr:nvSpPr>
        <xdr:spPr>
          <a:xfrm>
            <a:off x="1049655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⑤</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331304</xdr:colOff>
      <xdr:row>2</xdr:row>
      <xdr:rowOff>66260</xdr:rowOff>
    </xdr:from>
    <xdr:to>
      <xdr:col>4</xdr:col>
      <xdr:colOff>612083</xdr:colOff>
      <xdr:row>6</xdr:row>
      <xdr:rowOff>33130</xdr:rowOff>
    </xdr:to>
    <xdr:sp macro="" textlink="">
      <xdr:nvSpPr>
        <xdr:cNvPr id="17" name="四角形吹き出し 16"/>
        <xdr:cNvSpPr/>
      </xdr:nvSpPr>
      <xdr:spPr>
        <a:xfrm>
          <a:off x="993913" y="457199"/>
          <a:ext cx="1513231" cy="775253"/>
        </a:xfrm>
        <a:prstGeom prst="wedgeRectCallout">
          <a:avLst>
            <a:gd name="adj1" fmla="val 66972"/>
            <a:gd name="adj2" fmla="val 1711"/>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①熱の供給を受ける区域をプルダウンから選択してください。</a:t>
          </a:r>
        </a:p>
      </xdr:txBody>
    </xdr:sp>
    <xdr:clientData/>
  </xdr:twoCellAnchor>
  <xdr:twoCellAnchor>
    <xdr:from>
      <xdr:col>15</xdr:col>
      <xdr:colOff>218661</xdr:colOff>
      <xdr:row>4</xdr:row>
      <xdr:rowOff>140804</xdr:rowOff>
    </xdr:from>
    <xdr:to>
      <xdr:col>16</xdr:col>
      <xdr:colOff>1294986</xdr:colOff>
      <xdr:row>7</xdr:row>
      <xdr:rowOff>48866</xdr:rowOff>
    </xdr:to>
    <xdr:sp macro="" textlink="">
      <xdr:nvSpPr>
        <xdr:cNvPr id="18" name="角丸四角形吹き出し 17"/>
        <xdr:cNvSpPr/>
      </xdr:nvSpPr>
      <xdr:spPr>
        <a:xfrm>
          <a:off x="8892209" y="829917"/>
          <a:ext cx="1586534" cy="411645"/>
        </a:xfrm>
        <a:prstGeom prst="wedgeRoundRectCallout">
          <a:avLst>
            <a:gd name="adj1" fmla="val -76245"/>
            <a:gd name="adj2" fmla="val -122020"/>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rPr>
            <a:t>自動で表示されます。</a:t>
          </a:r>
        </a:p>
      </xdr:txBody>
    </xdr:sp>
    <xdr:clientData/>
  </xdr:twoCellAnchor>
  <xdr:twoCellAnchor>
    <xdr:from>
      <xdr:col>15</xdr:col>
      <xdr:colOff>165653</xdr:colOff>
      <xdr:row>9</xdr:row>
      <xdr:rowOff>33129</xdr:rowOff>
    </xdr:from>
    <xdr:to>
      <xdr:col>16</xdr:col>
      <xdr:colOff>1408043</xdr:colOff>
      <xdr:row>17</xdr:row>
      <xdr:rowOff>9525</xdr:rowOff>
    </xdr:to>
    <xdr:sp macro="" textlink="">
      <xdr:nvSpPr>
        <xdr:cNvPr id="20" name="四角形吹き出し 19"/>
        <xdr:cNvSpPr/>
      </xdr:nvSpPr>
      <xdr:spPr>
        <a:xfrm>
          <a:off x="9814478" y="1795254"/>
          <a:ext cx="1813890" cy="1386096"/>
        </a:xfrm>
        <a:prstGeom prst="wedgeRectCallout">
          <a:avLst>
            <a:gd name="adj1" fmla="val -60738"/>
            <a:gd name="adj2" fmla="val -60471"/>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②熱供給事業者から購入している熱量又は供給予定の熱量を記入してください。</a:t>
          </a:r>
          <a:endParaRPr kumimoji="1" lang="en-US" altLang="ja-JP" sz="1000">
            <a:solidFill>
              <a:schemeClr val="tx1"/>
            </a:solidFill>
          </a:endParaRPr>
        </a:p>
        <a:p>
          <a:pPr algn="l"/>
          <a:r>
            <a:rPr kumimoji="1" lang="en-US" altLang="ja-JP" sz="1000">
              <a:solidFill>
                <a:schemeClr val="tx1"/>
              </a:solidFill>
            </a:rPr>
            <a:t>※</a:t>
          </a:r>
          <a:r>
            <a:rPr kumimoji="1" lang="ja-JP" altLang="en-US" sz="1000">
              <a:solidFill>
                <a:schemeClr val="tx1"/>
              </a:solidFill>
            </a:rPr>
            <a:t>記入する数値は熱の種類毎（冷水、温水、蒸気など）に分けて記入してください。</a:t>
          </a:r>
          <a:endParaRPr kumimoji="1" lang="en-US" altLang="ja-JP" sz="1000">
            <a:solidFill>
              <a:schemeClr val="tx1"/>
            </a:solidFill>
          </a:endParaRPr>
        </a:p>
        <a:p>
          <a:pPr algn="l"/>
          <a:endParaRPr kumimoji="1" lang="ja-JP" altLang="en-US" sz="1000">
            <a:solidFill>
              <a:schemeClr val="tx1"/>
            </a:solidFill>
          </a:endParaRPr>
        </a:p>
      </xdr:txBody>
    </xdr:sp>
    <xdr:clientData/>
  </xdr:twoCellAnchor>
  <xdr:twoCellAnchor>
    <xdr:from>
      <xdr:col>5</xdr:col>
      <xdr:colOff>16565</xdr:colOff>
      <xdr:row>13</xdr:row>
      <xdr:rowOff>91108</xdr:rowOff>
    </xdr:from>
    <xdr:to>
      <xdr:col>11</xdr:col>
      <xdr:colOff>289893</xdr:colOff>
      <xdr:row>19</xdr:row>
      <xdr:rowOff>33131</xdr:rowOff>
    </xdr:to>
    <xdr:sp macro="" textlink="">
      <xdr:nvSpPr>
        <xdr:cNvPr id="21" name="角丸四角形吹き出し 20"/>
        <xdr:cNvSpPr/>
      </xdr:nvSpPr>
      <xdr:spPr>
        <a:xfrm>
          <a:off x="2527852" y="2469873"/>
          <a:ext cx="3970684" cy="942562"/>
        </a:xfrm>
        <a:prstGeom prst="wedgeRoundRectCallout">
          <a:avLst>
            <a:gd name="adj1" fmla="val 29990"/>
            <a:gd name="adj2" fmla="val -43659"/>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1</a:t>
          </a:r>
          <a:r>
            <a:rPr kumimoji="1" lang="ja-JP" altLang="en-US" sz="1000">
              <a:solidFill>
                <a:schemeClr val="tx1"/>
              </a:solidFill>
            </a:rPr>
            <a:t>段目：熱の種類に関わらず購入している熱をまとめて記入することも可能です。</a:t>
          </a:r>
          <a:endParaRPr kumimoji="1" lang="en-US" altLang="ja-JP" sz="1000">
            <a:solidFill>
              <a:schemeClr val="tx1"/>
            </a:solidFill>
          </a:endParaRPr>
        </a:p>
        <a:p>
          <a:pPr algn="l"/>
          <a:r>
            <a:rPr kumimoji="1" lang="en-US" altLang="ja-JP" sz="1000">
              <a:solidFill>
                <a:schemeClr val="tx1"/>
              </a:solidFill>
            </a:rPr>
            <a:t>2</a:t>
          </a:r>
          <a:r>
            <a:rPr kumimoji="1" lang="ja-JP" altLang="en-US" sz="1000">
              <a:solidFill>
                <a:schemeClr val="tx1"/>
              </a:solidFill>
            </a:rPr>
            <a:t>段目：「</a:t>
          </a:r>
          <a:r>
            <a:rPr kumimoji="1" lang="en-US" altLang="ja-JP" sz="1000">
              <a:solidFill>
                <a:schemeClr val="tx1"/>
              </a:solidFill>
            </a:rPr>
            <a:t>GJ</a:t>
          </a:r>
          <a:r>
            <a:rPr kumimoji="1" lang="ja-JP" altLang="en-US" sz="1000">
              <a:solidFill>
                <a:schemeClr val="tx1"/>
              </a:solidFill>
            </a:rPr>
            <a:t>」⇒「</a:t>
          </a:r>
          <a:r>
            <a:rPr kumimoji="1" lang="en-US" altLang="ja-JP" sz="1000">
              <a:solidFill>
                <a:schemeClr val="tx1"/>
              </a:solidFill>
            </a:rPr>
            <a:t>MJ</a:t>
          </a:r>
          <a:r>
            <a:rPr kumimoji="1" lang="ja-JP" altLang="en-US" sz="1000">
              <a:solidFill>
                <a:schemeClr val="tx1"/>
              </a:solidFill>
            </a:rPr>
            <a:t>」表記とすることも可能です。</a:t>
          </a:r>
          <a:r>
            <a:rPr lang="en-US" altLang="ja-JP" sz="1000" b="0" i="0" u="none" strike="noStrike">
              <a:solidFill>
                <a:schemeClr val="lt1"/>
              </a:solidFill>
              <a:effectLst/>
              <a:latin typeface="+mn-lt"/>
              <a:ea typeface="+mn-ea"/>
              <a:cs typeface="+mn-cs"/>
            </a:rPr>
            <a:t>10</a:t>
          </a:r>
        </a:p>
        <a:p>
          <a:pPr marL="0" marR="0" indent="0" algn="l" defTabSz="914400" eaLnBrk="1" fontAlgn="auto" latinLnBrk="0" hangingPunct="1">
            <a:lnSpc>
              <a:spcPct val="100000"/>
            </a:lnSpc>
            <a:spcBef>
              <a:spcPts val="0"/>
            </a:spcBef>
            <a:spcAft>
              <a:spcPts val="0"/>
            </a:spcAft>
            <a:buClrTx/>
            <a:buSzTx/>
            <a:buFontTx/>
            <a:buNone/>
            <a:tabLst/>
            <a:defRPr/>
          </a:pPr>
          <a:r>
            <a:rPr lang="en-US" altLang="ja-JP" sz="1000" b="0" i="0" u="none" strike="noStrike">
              <a:solidFill>
                <a:schemeClr val="tx1"/>
              </a:solidFill>
              <a:effectLst/>
              <a:latin typeface="+mn-lt"/>
              <a:ea typeface="+mn-ea"/>
              <a:cs typeface="+mn-cs"/>
            </a:rPr>
            <a:t>3</a:t>
          </a:r>
          <a:r>
            <a:rPr lang="ja-JP" altLang="en-US" sz="1000" b="0" i="0" u="none" strike="noStrike">
              <a:solidFill>
                <a:schemeClr val="tx1"/>
              </a:solidFill>
              <a:effectLst/>
              <a:latin typeface="+mn-lt"/>
              <a:ea typeface="+mn-ea"/>
              <a:cs typeface="+mn-cs"/>
            </a:rPr>
            <a:t>段目：</a:t>
          </a:r>
          <a:r>
            <a:rPr kumimoji="1" lang="ja-JP" altLang="ja-JP" sz="1000">
              <a:solidFill>
                <a:schemeClr val="tx1"/>
              </a:solidFill>
              <a:effectLst/>
              <a:latin typeface="+mn-lt"/>
              <a:ea typeface="+mn-ea"/>
              <a:cs typeface="+mn-cs"/>
            </a:rPr>
            <a:t>年間の購入</a:t>
          </a:r>
          <a:r>
            <a:rPr kumimoji="1" lang="ja-JP" altLang="en-US" sz="1000">
              <a:solidFill>
                <a:schemeClr val="tx1"/>
              </a:solidFill>
              <a:effectLst/>
              <a:latin typeface="+mn-lt"/>
              <a:ea typeface="+mn-ea"/>
              <a:cs typeface="+mn-cs"/>
            </a:rPr>
            <a:t>熱</a:t>
          </a:r>
          <a:r>
            <a:rPr kumimoji="1" lang="ja-JP" altLang="ja-JP" sz="1000">
              <a:solidFill>
                <a:schemeClr val="tx1"/>
              </a:solidFill>
              <a:effectLst/>
              <a:latin typeface="+mn-lt"/>
              <a:ea typeface="+mn-ea"/>
              <a:cs typeface="+mn-cs"/>
            </a:rPr>
            <a:t>量をまとめて記入することも可能です。</a:t>
          </a:r>
          <a:endParaRPr lang="ja-JP" altLang="ja-JP" sz="1000">
            <a:solidFill>
              <a:schemeClr val="tx1"/>
            </a:solidFill>
            <a:effectLst/>
          </a:endParaRPr>
        </a:p>
        <a:p>
          <a:pPr algn="l"/>
          <a:endParaRPr kumimoji="1" lang="en-US" altLang="ja-JP" sz="1000">
            <a:solidFill>
              <a:schemeClr val="tx1"/>
            </a:solidFill>
          </a:endParaRPr>
        </a:p>
      </xdr:txBody>
    </xdr:sp>
    <xdr:clientData/>
  </xdr:twoCellAnchor>
  <xdr:twoCellAnchor>
    <xdr:from>
      <xdr:col>1</xdr:col>
      <xdr:colOff>215348</xdr:colOff>
      <xdr:row>10</xdr:row>
      <xdr:rowOff>149087</xdr:rowOff>
    </xdr:from>
    <xdr:to>
      <xdr:col>2</xdr:col>
      <xdr:colOff>140805</xdr:colOff>
      <xdr:row>12</xdr:row>
      <xdr:rowOff>40584</xdr:rowOff>
    </xdr:to>
    <xdr:sp macro="" textlink="">
      <xdr:nvSpPr>
        <xdr:cNvPr id="25" name="角丸四角形吹き出し 24"/>
        <xdr:cNvSpPr/>
      </xdr:nvSpPr>
      <xdr:spPr>
        <a:xfrm>
          <a:off x="265044" y="1929848"/>
          <a:ext cx="612913" cy="247649"/>
        </a:xfrm>
        <a:prstGeom prst="wedgeRoundRectCallout">
          <a:avLst>
            <a:gd name="adj1" fmla="val -38152"/>
            <a:gd name="adj2" fmla="val 206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rPr>
            <a:t>記入例</a:t>
          </a:r>
        </a:p>
      </xdr:txBody>
    </xdr:sp>
    <xdr:clientData/>
  </xdr:twoCellAnchor>
  <xdr:twoCellAnchor>
    <xdr:from>
      <xdr:col>1</xdr:col>
      <xdr:colOff>149086</xdr:colOff>
      <xdr:row>14</xdr:row>
      <xdr:rowOff>124236</xdr:rowOff>
    </xdr:from>
    <xdr:to>
      <xdr:col>3</xdr:col>
      <xdr:colOff>164822</xdr:colOff>
      <xdr:row>18</xdr:row>
      <xdr:rowOff>161925</xdr:rowOff>
    </xdr:to>
    <xdr:sp macro="" textlink="">
      <xdr:nvSpPr>
        <xdr:cNvPr id="26" name="四角形吹き出し 25"/>
        <xdr:cNvSpPr/>
      </xdr:nvSpPr>
      <xdr:spPr>
        <a:xfrm>
          <a:off x="196711" y="2781711"/>
          <a:ext cx="1387336" cy="723489"/>
        </a:xfrm>
        <a:prstGeom prst="wedgeRectCallout">
          <a:avLst>
            <a:gd name="adj1" fmla="val 20337"/>
            <a:gd name="adj2" fmla="val -101231"/>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③熱量の単位をプルダウンから選択してください。</a:t>
          </a:r>
        </a:p>
      </xdr:txBody>
    </xdr:sp>
    <xdr:clientData/>
  </xdr:twoCellAnchor>
  <xdr:twoCellAnchor>
    <xdr:from>
      <xdr:col>15</xdr:col>
      <xdr:colOff>149088</xdr:colOff>
      <xdr:row>18</xdr:row>
      <xdr:rowOff>132521</xdr:rowOff>
    </xdr:from>
    <xdr:to>
      <xdr:col>16</xdr:col>
      <xdr:colOff>1391478</xdr:colOff>
      <xdr:row>29</xdr:row>
      <xdr:rowOff>104775</xdr:rowOff>
    </xdr:to>
    <xdr:sp macro="" textlink="">
      <xdr:nvSpPr>
        <xdr:cNvPr id="27" name="四角形吹き出し 26"/>
        <xdr:cNvSpPr/>
      </xdr:nvSpPr>
      <xdr:spPr>
        <a:xfrm>
          <a:off x="9797913" y="3475796"/>
          <a:ext cx="1813890" cy="1867729"/>
        </a:xfrm>
        <a:prstGeom prst="wedgeRectCallout">
          <a:avLst>
            <a:gd name="adj1" fmla="val -61194"/>
            <a:gd name="adj2" fmla="val -30544"/>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mn-lt"/>
              <a:ea typeface="+mn-ea"/>
              <a:cs typeface="+mn-cs"/>
            </a:rPr>
            <a:t>④上記欄で計上した熱量のうち、事業所外へ低炭素熱を供給している場合、もしくは住宅用途で算定対象でない使用量がある場合は、供給熱量を記入してください。</a:t>
          </a:r>
          <a:endParaRPr kumimoji="1" lang="en-US" altLang="ja-JP" sz="1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prstClr val="black"/>
              </a:solidFill>
              <a:effectLst/>
              <a:uLnTx/>
              <a:uFillTx/>
              <a:latin typeface="+mn-lt"/>
              <a:ea typeface="+mn-ea"/>
              <a:cs typeface="+mn-cs"/>
            </a:rPr>
            <a:t>※</a:t>
          </a:r>
          <a:r>
            <a:rPr kumimoji="1" lang="ja-JP" altLang="en-US" sz="1000" b="0" i="0" u="none" strike="noStrike" kern="0" cap="none" spc="0" normalizeH="0" baseline="0" noProof="0">
              <a:ln>
                <a:noFill/>
              </a:ln>
              <a:solidFill>
                <a:prstClr val="black"/>
              </a:solidFill>
              <a:effectLst/>
              <a:uLnTx/>
              <a:uFillTx/>
              <a:latin typeface="+mn-lt"/>
              <a:ea typeface="+mn-ea"/>
              <a:cs typeface="+mn-cs"/>
            </a:rPr>
            <a:t>記載方法は「使用量」と同じです。</a:t>
          </a:r>
        </a:p>
        <a:p>
          <a:r>
            <a:rPr kumimoji="1" lang="ja-JP" altLang="ja-JP" sz="1100">
              <a:solidFill>
                <a:schemeClr val="lt1"/>
              </a:solidFill>
              <a:effectLst/>
              <a:latin typeface="+mn-lt"/>
              <a:ea typeface="+mn-ea"/>
              <a:cs typeface="+mn-cs"/>
            </a:rPr>
            <a:t>ち、事業所外へ低炭素電力を供給している場合、もしくは住宅用途で算定対象でない使用量がある場合は、供給電力量を記入してください。</a:t>
          </a:r>
          <a:endParaRPr lang="ja-JP" altLang="ja-JP">
            <a:effectLst/>
          </a:endParaRPr>
        </a:p>
        <a:p>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記載方法は「使用量」と同じです 上記欄で計上した電力量のうち、事業所外へ低炭素電④ 上記欄で計上した電力量のうち、事業所外へ低炭素電力を供給している場合、もしくは住宅用途で算定対象でない使用量がある場合は、供給電力量を記入してください。</a:t>
          </a:r>
          <a:endParaRPr lang="ja-JP" altLang="ja-JP">
            <a:effectLst/>
          </a:endParaRPr>
        </a:p>
        <a:p>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記載方法は「使用量」と同じです④ 上記欄で計上した電力量のうち、事業所外へ低炭素電力を供給している場合、もしくは住宅用途で算定対象でない使用量がある場合は、供給電力量を記入してください。</a:t>
          </a:r>
          <a:endParaRPr lang="ja-JP" altLang="ja-JP">
            <a:effectLst/>
          </a:endParaRPr>
        </a:p>
        <a:p>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記載方法は「使用量」と同じです力を供給している場合、もしくは住宅用途で算定対象でない使用量がある場合は、供給電力量を記入してください。</a:t>
          </a:r>
          <a:endParaRPr lang="ja-JP" altLang="ja-JP" sz="1000">
            <a:effectLst/>
          </a:endParaRPr>
        </a:p>
        <a:p>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記載方法は「使用量」と同じです④ 上記欄で計上した電力量のうち、事業所外へ低炭素電力を供給している場合、もしくは住宅用途で算定対象でない使用量がある場合は、供給電力量を記入してください。</a:t>
          </a:r>
          <a:endParaRPr lang="ja-JP" altLang="ja-JP" sz="1000">
            <a:effectLst/>
          </a:endParaRPr>
        </a:p>
        <a:p>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記載方法は「使用量」と同じです</a:t>
          </a:r>
          <a:endParaRPr kumimoji="1" lang="en-US" altLang="ja-JP" sz="1000">
            <a:solidFill>
              <a:schemeClr val="tx1"/>
            </a:solidFill>
          </a:endParaRPr>
        </a:p>
        <a:p>
          <a:pPr algn="l"/>
          <a:endParaRPr kumimoji="1" lang="ja-JP" altLang="en-US" sz="1000">
            <a:solidFill>
              <a:schemeClr val="tx1"/>
            </a:solidFill>
          </a:endParaRPr>
        </a:p>
      </xdr:txBody>
    </xdr:sp>
    <xdr:clientData/>
  </xdr:twoCellAnchor>
  <xdr:twoCellAnchor>
    <xdr:from>
      <xdr:col>14</xdr:col>
      <xdr:colOff>72473</xdr:colOff>
      <xdr:row>30</xdr:row>
      <xdr:rowOff>18221</xdr:rowOff>
    </xdr:from>
    <xdr:to>
      <xdr:col>16</xdr:col>
      <xdr:colOff>1232865</xdr:colOff>
      <xdr:row>35</xdr:row>
      <xdr:rowOff>149914</xdr:rowOff>
    </xdr:to>
    <xdr:sp macro="" textlink="">
      <xdr:nvSpPr>
        <xdr:cNvPr id="28" name="四角形吹き出し 27"/>
        <xdr:cNvSpPr/>
      </xdr:nvSpPr>
      <xdr:spPr>
        <a:xfrm>
          <a:off x="9035498" y="5561771"/>
          <a:ext cx="2417692" cy="998468"/>
        </a:xfrm>
        <a:prstGeom prst="wedgeRectCallout">
          <a:avLst>
            <a:gd name="adj1" fmla="val -51574"/>
            <a:gd name="adj2" fmla="val -61038"/>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⑤ 低炭素熱削減量が算定されます。</a:t>
          </a:r>
          <a:endParaRPr kumimoji="1" lang="en-US" altLang="ja-JP" sz="1000">
            <a:solidFill>
              <a:schemeClr val="tx1"/>
            </a:solidFill>
          </a:endParaRPr>
        </a:p>
        <a:p>
          <a:pPr algn="l"/>
          <a:r>
            <a:rPr kumimoji="1" lang="ja-JP" altLang="en-US" sz="1000">
              <a:solidFill>
                <a:schemeClr val="tx1"/>
              </a:solidFill>
            </a:rPr>
            <a:t>低炭素熱事業者から熱の供給を受けた場合、この値を年度実績排出量より減ずることができます。</a:t>
          </a:r>
          <a:endParaRPr kumimoji="1" lang="en-US" altLang="ja-JP" sz="1000">
            <a:solidFill>
              <a:schemeClr val="tx1"/>
            </a:solidFill>
          </a:endParaRPr>
        </a:p>
        <a:p>
          <a:pPr algn="l"/>
          <a:endParaRPr kumimoji="1" lang="en-US" altLang="ja-JP" sz="10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19050">
          <a:solidFill>
            <a:srgbClr val="0070C0"/>
          </a:solidFill>
        </a:ln>
      </a:spPr>
      <a:bodyPr vertOverflow="clip" horzOverflow="clip" rtlCol="0" anchor="t"/>
      <a:lstStyle>
        <a:defPPr algn="l">
          <a:defRPr kumimoji="1" sz="10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R45"/>
  <sheetViews>
    <sheetView showGridLines="0" tabSelected="1" view="pageBreakPreview" zoomScaleNormal="100" zoomScaleSheetLayoutView="100" workbookViewId="0"/>
  </sheetViews>
  <sheetFormatPr defaultRowHeight="13.5"/>
  <cols>
    <col min="1" max="1" width="8" customWidth="1"/>
    <col min="2" max="2" width="10.875" customWidth="1"/>
    <col min="3" max="15" width="11.125" customWidth="1"/>
    <col min="16" max="16" width="9" customWidth="1"/>
    <col min="17" max="17" width="0.625" style="21" customWidth="1"/>
  </cols>
  <sheetData>
    <row r="1" spans="2:18" s="21" customFormat="1" ht="36" customHeight="1" thickBot="1">
      <c r="B1" s="181" t="s">
        <v>227</v>
      </c>
    </row>
    <row r="2" spans="2:18" ht="20.25" thickTop="1" thickBot="1">
      <c r="B2" s="125"/>
      <c r="J2" s="191" t="s">
        <v>72</v>
      </c>
      <c r="K2" s="192"/>
      <c r="L2" s="153">
        <v>2023</v>
      </c>
      <c r="M2" s="28"/>
      <c r="N2" s="11"/>
      <c r="O2" s="167" t="s">
        <v>219</v>
      </c>
      <c r="P2" s="11"/>
    </row>
    <row r="3" spans="2:18" ht="6" customHeight="1" thickTop="1" thickBot="1"/>
    <row r="4" spans="2:18" ht="19.5" customHeight="1" thickTop="1" thickBot="1">
      <c r="B4" s="186" t="s">
        <v>85</v>
      </c>
      <c r="C4" s="187"/>
      <c r="D4" s="187"/>
      <c r="E4" s="188"/>
      <c r="F4" s="189"/>
      <c r="G4" s="189"/>
      <c r="H4" s="190"/>
      <c r="J4" s="193" t="s">
        <v>12</v>
      </c>
      <c r="K4" s="194"/>
      <c r="L4" s="195" t="str">
        <f ca="1">IFERROR(IFERROR(VLOOKUP(E5,低炭素電力メニュー検索範囲,2,FALSE),VLOOKUP(E4,低炭素電力事業者検索範囲,2,FALSE)),"")</f>
        <v/>
      </c>
      <c r="M4" s="196"/>
      <c r="N4" s="197"/>
      <c r="O4" s="27"/>
    </row>
    <row r="5" spans="2:18" s="21" customFormat="1" ht="19.5" customHeight="1" thickTop="1" thickBot="1">
      <c r="B5" s="186" t="s">
        <v>86</v>
      </c>
      <c r="C5" s="187"/>
      <c r="D5" s="187"/>
      <c r="E5" s="188"/>
      <c r="F5" s="189"/>
      <c r="G5" s="189"/>
      <c r="H5" s="190"/>
      <c r="J5" s="193" t="s">
        <v>68</v>
      </c>
      <c r="K5" s="194"/>
      <c r="L5" s="204" t="str">
        <f ca="1">IFERROR(IF(L2=2019,"",IFERROR(VLOOKUP(E5,低炭素電力メニュー検索範囲,3,FALSE),VLOOKUP(E4,低炭素電力事業者検索範囲,3,FALSE))),"")</f>
        <v/>
      </c>
      <c r="M5" s="205"/>
      <c r="N5" s="206"/>
      <c r="O5" s="27"/>
    </row>
    <row r="6" spans="2:18" ht="6" customHeight="1" thickTop="1"/>
    <row r="7" spans="2:18">
      <c r="B7" s="21" t="s">
        <v>39</v>
      </c>
    </row>
    <row r="8" spans="2:18" ht="14.25" thickBot="1">
      <c r="B8" s="103" t="s">
        <v>84</v>
      </c>
      <c r="C8" s="51" t="s">
        <v>40</v>
      </c>
      <c r="D8" s="51" t="s">
        <v>0</v>
      </c>
      <c r="E8" s="51" t="s">
        <v>1</v>
      </c>
      <c r="F8" s="51" t="s">
        <v>2</v>
      </c>
      <c r="G8" s="51" t="s">
        <v>3</v>
      </c>
      <c r="H8" s="51" t="s">
        <v>4</v>
      </c>
      <c r="I8" s="51" t="s">
        <v>5</v>
      </c>
      <c r="J8" s="51" t="s">
        <v>6</v>
      </c>
      <c r="K8" s="51" t="s">
        <v>7</v>
      </c>
      <c r="L8" s="51" t="s">
        <v>8</v>
      </c>
      <c r="M8" s="51" t="s">
        <v>9</v>
      </c>
      <c r="N8" s="51" t="s">
        <v>10</v>
      </c>
      <c r="O8" s="51" t="s">
        <v>11</v>
      </c>
    </row>
    <row r="9" spans="2:18" ht="14.25" thickTop="1">
      <c r="B9" s="104"/>
      <c r="C9" s="107" t="s">
        <v>41</v>
      </c>
      <c r="D9" s="110"/>
      <c r="E9" s="111"/>
      <c r="F9" s="111"/>
      <c r="G9" s="111"/>
      <c r="H9" s="111"/>
      <c r="I9" s="111"/>
      <c r="J9" s="111"/>
      <c r="K9" s="111"/>
      <c r="L9" s="111"/>
      <c r="M9" s="111"/>
      <c r="N9" s="111"/>
      <c r="O9" s="112"/>
      <c r="P9" s="143">
        <f>IF(C9="千kWh",SUM(D9:O9),SUM(D9:O9)/1000)</f>
        <v>0</v>
      </c>
      <c r="Q9" s="4"/>
      <c r="R9" s="2"/>
    </row>
    <row r="10" spans="2:18" s="21" customFormat="1">
      <c r="B10" s="105"/>
      <c r="C10" s="108" t="s">
        <v>41</v>
      </c>
      <c r="D10" s="113"/>
      <c r="E10" s="19"/>
      <c r="F10" s="19"/>
      <c r="G10" s="19"/>
      <c r="H10" s="19"/>
      <c r="I10" s="19"/>
      <c r="J10" s="19"/>
      <c r="K10" s="19"/>
      <c r="L10" s="19"/>
      <c r="M10" s="19"/>
      <c r="N10" s="19"/>
      <c r="O10" s="114"/>
      <c r="P10" s="143">
        <f t="shared" ref="P10:P16" si="0">IF(C10="千kWh",SUM(D10:O10),SUM(D10:O10)/1000)</f>
        <v>0</v>
      </c>
      <c r="Q10" s="4"/>
      <c r="R10" s="2"/>
    </row>
    <row r="11" spans="2:18" s="21" customFormat="1">
      <c r="B11" s="105"/>
      <c r="C11" s="108" t="s">
        <v>41</v>
      </c>
      <c r="D11" s="113"/>
      <c r="E11" s="19"/>
      <c r="F11" s="19"/>
      <c r="G11" s="19"/>
      <c r="H11" s="19"/>
      <c r="I11" s="19"/>
      <c r="J11" s="19"/>
      <c r="K11" s="19"/>
      <c r="L11" s="19"/>
      <c r="M11" s="19"/>
      <c r="N11" s="19"/>
      <c r="O11" s="114"/>
      <c r="P11" s="143">
        <f t="shared" si="0"/>
        <v>0</v>
      </c>
      <c r="Q11" s="4"/>
      <c r="R11" s="2"/>
    </row>
    <row r="12" spans="2:18" s="21" customFormat="1">
      <c r="B12" s="105"/>
      <c r="C12" s="108" t="s">
        <v>41</v>
      </c>
      <c r="D12" s="113"/>
      <c r="E12" s="19"/>
      <c r="F12" s="19"/>
      <c r="G12" s="19"/>
      <c r="H12" s="19"/>
      <c r="I12" s="19"/>
      <c r="J12" s="19"/>
      <c r="K12" s="19"/>
      <c r="L12" s="19"/>
      <c r="M12" s="19"/>
      <c r="N12" s="19"/>
      <c r="O12" s="114"/>
      <c r="P12" s="143">
        <f t="shared" si="0"/>
        <v>0</v>
      </c>
      <c r="Q12" s="4"/>
      <c r="R12" s="2"/>
    </row>
    <row r="13" spans="2:18" s="21" customFormat="1">
      <c r="B13" s="105"/>
      <c r="C13" s="108" t="s">
        <v>41</v>
      </c>
      <c r="D13" s="113"/>
      <c r="E13" s="19"/>
      <c r="F13" s="19"/>
      <c r="G13" s="19"/>
      <c r="H13" s="19"/>
      <c r="I13" s="19"/>
      <c r="J13" s="19"/>
      <c r="K13" s="19"/>
      <c r="L13" s="19"/>
      <c r="M13" s="19"/>
      <c r="N13" s="19"/>
      <c r="O13" s="114"/>
      <c r="P13" s="143">
        <f t="shared" si="0"/>
        <v>0</v>
      </c>
      <c r="Q13" s="4"/>
      <c r="R13" s="2"/>
    </row>
    <row r="14" spans="2:18" s="21" customFormat="1">
      <c r="B14" s="105"/>
      <c r="C14" s="108" t="s">
        <v>41</v>
      </c>
      <c r="D14" s="113"/>
      <c r="E14" s="19"/>
      <c r="F14" s="19"/>
      <c r="G14" s="19"/>
      <c r="H14" s="19"/>
      <c r="I14" s="19"/>
      <c r="J14" s="19"/>
      <c r="K14" s="19"/>
      <c r="L14" s="19"/>
      <c r="M14" s="19"/>
      <c r="N14" s="19"/>
      <c r="O14" s="114"/>
      <c r="P14" s="143">
        <f t="shared" si="0"/>
        <v>0</v>
      </c>
      <c r="Q14" s="4"/>
      <c r="R14" s="2"/>
    </row>
    <row r="15" spans="2:18" s="21" customFormat="1">
      <c r="B15" s="105"/>
      <c r="C15" s="108" t="s">
        <v>41</v>
      </c>
      <c r="D15" s="113"/>
      <c r="E15" s="19"/>
      <c r="F15" s="19"/>
      <c r="G15" s="19"/>
      <c r="H15" s="19"/>
      <c r="I15" s="19"/>
      <c r="J15" s="19"/>
      <c r="K15" s="19"/>
      <c r="L15" s="19"/>
      <c r="M15" s="19"/>
      <c r="N15" s="19"/>
      <c r="O15" s="114"/>
      <c r="P15" s="143">
        <f t="shared" si="0"/>
        <v>0</v>
      </c>
      <c r="Q15" s="4"/>
      <c r="R15" s="2"/>
    </row>
    <row r="16" spans="2:18" ht="14.25" thickBot="1">
      <c r="B16" s="106"/>
      <c r="C16" s="109" t="s">
        <v>41</v>
      </c>
      <c r="D16" s="115"/>
      <c r="E16" s="116"/>
      <c r="F16" s="116"/>
      <c r="G16" s="116"/>
      <c r="H16" s="116"/>
      <c r="I16" s="116"/>
      <c r="J16" s="116"/>
      <c r="K16" s="116"/>
      <c r="L16" s="116"/>
      <c r="M16" s="116"/>
      <c r="N16" s="116"/>
      <c r="O16" s="117"/>
      <c r="P16" s="143">
        <f t="shared" si="0"/>
        <v>0</v>
      </c>
      <c r="Q16" s="4"/>
    </row>
    <row r="17" spans="2:17" ht="27.75" customHeight="1" thickTop="1"/>
    <row r="18" spans="2:17" s="21" customFormat="1">
      <c r="B18" s="22" t="s">
        <v>63</v>
      </c>
      <c r="C18" s="22"/>
      <c r="P18" s="4"/>
      <c r="Q18" s="4"/>
    </row>
    <row r="19" spans="2:17" s="21" customFormat="1" ht="14.25" thickBot="1">
      <c r="B19" s="103" t="s">
        <v>84</v>
      </c>
      <c r="C19" s="51" t="s">
        <v>40</v>
      </c>
      <c r="D19" s="51" t="s">
        <v>0</v>
      </c>
      <c r="E19" s="51" t="s">
        <v>1</v>
      </c>
      <c r="F19" s="51" t="s">
        <v>2</v>
      </c>
      <c r="G19" s="51" t="s">
        <v>3</v>
      </c>
      <c r="H19" s="51" t="s">
        <v>4</v>
      </c>
      <c r="I19" s="51" t="s">
        <v>5</v>
      </c>
      <c r="J19" s="51" t="s">
        <v>6</v>
      </c>
      <c r="K19" s="51" t="s">
        <v>7</v>
      </c>
      <c r="L19" s="51" t="s">
        <v>8</v>
      </c>
      <c r="M19" s="51" t="s">
        <v>9</v>
      </c>
      <c r="N19" s="51" t="s">
        <v>10</v>
      </c>
      <c r="O19" s="51" t="s">
        <v>11</v>
      </c>
    </row>
    <row r="20" spans="2:17" s="21" customFormat="1" ht="14.25" thickTop="1">
      <c r="B20" s="118"/>
      <c r="C20" s="119"/>
      <c r="D20" s="111"/>
      <c r="E20" s="111"/>
      <c r="F20" s="111"/>
      <c r="G20" s="111"/>
      <c r="H20" s="111"/>
      <c r="I20" s="111"/>
      <c r="J20" s="111"/>
      <c r="K20" s="111"/>
      <c r="L20" s="111"/>
      <c r="M20" s="111"/>
      <c r="N20" s="111"/>
      <c r="O20" s="112"/>
      <c r="P20" s="143">
        <f t="shared" ref="P20:P23" si="1">IF(C20="千kWh",SUM(D20:O20),SUM(D20:O20)/1000)</f>
        <v>0</v>
      </c>
      <c r="Q20" s="137"/>
    </row>
    <row r="21" spans="2:17" s="21" customFormat="1">
      <c r="B21" s="120"/>
      <c r="C21" s="9"/>
      <c r="D21" s="19"/>
      <c r="E21" s="19"/>
      <c r="F21" s="19"/>
      <c r="G21" s="19"/>
      <c r="H21" s="19"/>
      <c r="I21" s="19"/>
      <c r="J21" s="19"/>
      <c r="K21" s="19"/>
      <c r="L21" s="19"/>
      <c r="M21" s="19"/>
      <c r="N21" s="19"/>
      <c r="O21" s="114"/>
      <c r="P21" s="143">
        <f t="shared" si="1"/>
        <v>0</v>
      </c>
      <c r="Q21" s="137"/>
    </row>
    <row r="22" spans="2:17" s="21" customFormat="1">
      <c r="B22" s="120"/>
      <c r="C22" s="9"/>
      <c r="D22" s="19"/>
      <c r="E22" s="19"/>
      <c r="F22" s="19"/>
      <c r="G22" s="19"/>
      <c r="H22" s="19"/>
      <c r="I22" s="19"/>
      <c r="J22" s="19"/>
      <c r="K22" s="19"/>
      <c r="L22" s="19"/>
      <c r="M22" s="19"/>
      <c r="N22" s="19"/>
      <c r="O22" s="114"/>
      <c r="P22" s="143">
        <f t="shared" si="1"/>
        <v>0</v>
      </c>
      <c r="Q22" s="137"/>
    </row>
    <row r="23" spans="2:17" s="21" customFormat="1" ht="14.25" thickBot="1">
      <c r="B23" s="121"/>
      <c r="C23" s="122"/>
      <c r="D23" s="123"/>
      <c r="E23" s="123"/>
      <c r="F23" s="123"/>
      <c r="G23" s="123"/>
      <c r="H23" s="123"/>
      <c r="I23" s="123"/>
      <c r="J23" s="123"/>
      <c r="K23" s="123"/>
      <c r="L23" s="123"/>
      <c r="M23" s="123"/>
      <c r="N23" s="123"/>
      <c r="O23" s="124"/>
      <c r="P23" s="143">
        <f t="shared" si="1"/>
        <v>0</v>
      </c>
      <c r="Q23" s="137"/>
    </row>
    <row r="24" spans="2:17" s="21" customFormat="1" ht="6" customHeight="1" thickTop="1"/>
    <row r="25" spans="2:17">
      <c r="B25" t="s">
        <v>16</v>
      </c>
    </row>
    <row r="26" spans="2:17" s="21" customFormat="1">
      <c r="B26" s="39" t="s">
        <v>65</v>
      </c>
      <c r="J26" s="25"/>
    </row>
    <row r="27" spans="2:17" ht="27.75" customHeight="1">
      <c r="B27" s="184" t="s">
        <v>71</v>
      </c>
      <c r="C27" s="185"/>
      <c r="D27" s="7"/>
      <c r="E27" s="8" t="s">
        <v>12</v>
      </c>
      <c r="F27" s="8"/>
      <c r="G27" s="26" t="s">
        <v>12</v>
      </c>
      <c r="H27" s="21"/>
      <c r="I27" s="207" t="str">
        <f ca="1">IF(L5&gt;=0.3,"使用電力量合計"&amp;CHAR(10)&amp;"(千kWh)","")</f>
        <v>使用電力量合計
(千kWh)</v>
      </c>
      <c r="J27" s="208"/>
      <c r="K27" s="6"/>
      <c r="L27" s="136" t="str">
        <f ca="1">IF(L5&gt;=0.3,"排出係数","")</f>
        <v>排出係数</v>
      </c>
      <c r="M27" s="8"/>
      <c r="N27" s="34" t="str">
        <f ca="1">IF(L5&gt;=0.3,"再エネ"&amp;CHAR(10)&amp;"電源割合","")</f>
        <v>再エネ
電源割合</v>
      </c>
    </row>
    <row r="28" spans="2:17">
      <c r="B28" s="182" t="str">
        <f ca="1">IF(L4&lt;0.7,SUM(P9:P16)-SUM(P20:P23),"")</f>
        <v/>
      </c>
      <c r="C28" s="183"/>
      <c r="D28" s="6" t="s">
        <v>48</v>
      </c>
      <c r="E28" s="6">
        <v>0.48899999999999999</v>
      </c>
      <c r="F28" s="6" t="s">
        <v>47</v>
      </c>
      <c r="G28" s="13" t="str">
        <f ca="1">L4</f>
        <v/>
      </c>
      <c r="H28" s="162" t="str">
        <f ca="1">IF(L5&gt;=0.3,"）　　＋","）　　＝")</f>
        <v>）　　＋</v>
      </c>
      <c r="I28" s="209" t="str">
        <f ca="1">IF(AND(L2&gt;=2021,L5&gt;=0.3),B28,"")</f>
        <v/>
      </c>
      <c r="J28" s="209"/>
      <c r="K28" s="6" t="str">
        <f ca="1">IF(L5&gt;=0.3,"×","")</f>
        <v>×</v>
      </c>
      <c r="L28" s="101" t="str">
        <f ca="1">IF(L5="","",IF(L5&gt;=0.3,0.489,""))</f>
        <v/>
      </c>
      <c r="M28" s="6" t="str">
        <f ca="1">IF(L5&gt;=0.3,"×","")</f>
        <v>×</v>
      </c>
      <c r="N28" s="168" t="str">
        <f ca="1">IF(L5&gt;=0.3,L5,"")</f>
        <v/>
      </c>
      <c r="O28" t="str">
        <f ca="1">IF(L5&gt;=0.3,"　×　0.25　＝","")</f>
        <v>　×　0.25　＝</v>
      </c>
    </row>
    <row r="29" spans="2:17" s="21" customFormat="1" ht="6" customHeight="1">
      <c r="B29" s="6"/>
      <c r="C29" s="6"/>
      <c r="D29" s="6"/>
      <c r="E29" s="6"/>
      <c r="F29" s="6"/>
      <c r="G29" s="6"/>
      <c r="H29" s="12"/>
      <c r="J29" s="5"/>
      <c r="K29" s="5"/>
    </row>
    <row r="30" spans="2:17">
      <c r="B30" t="s">
        <v>66</v>
      </c>
    </row>
    <row r="31" spans="2:17" s="21" customFormat="1" ht="27.75" customHeight="1">
      <c r="B31" s="184" t="s">
        <v>71</v>
      </c>
      <c r="C31" s="185"/>
      <c r="D31" s="7"/>
      <c r="E31" s="26" t="s">
        <v>12</v>
      </c>
      <c r="F31" s="8"/>
      <c r="G31" s="8" t="s">
        <v>12</v>
      </c>
      <c r="H31" s="8"/>
    </row>
    <row r="32" spans="2:17" s="21" customFormat="1">
      <c r="B32" s="182" t="str">
        <f ca="1">IF(L4="","",IF(L4&lt;0.7,"",SUM(P9:P16)-SUM(P20:P23)))</f>
        <v/>
      </c>
      <c r="C32" s="183"/>
      <c r="D32" s="6" t="s">
        <v>48</v>
      </c>
      <c r="E32" s="13" t="str">
        <f ca="1">IF(L4&gt;=0.7,L4,"")</f>
        <v/>
      </c>
      <c r="F32" s="6" t="s">
        <v>47</v>
      </c>
      <c r="G32" s="6">
        <v>0.48899999999999999</v>
      </c>
      <c r="H32" s="21" t="s">
        <v>67</v>
      </c>
      <c r="J32" s="5"/>
      <c r="K32" s="5"/>
    </row>
    <row r="33" spans="2:15" ht="6" customHeight="1"/>
    <row r="34" spans="2:15" ht="6" customHeight="1" thickBot="1"/>
    <row r="35" spans="2:15" ht="24" customHeight="1" thickTop="1" thickBot="1">
      <c r="F35" s="37"/>
      <c r="G35" s="38"/>
      <c r="H35" s="38"/>
      <c r="I35" s="35"/>
      <c r="J35" s="210" t="s">
        <v>49</v>
      </c>
      <c r="K35" s="211"/>
      <c r="L35" s="211"/>
      <c r="M35" s="198" t="str">
        <f ca="1">IFERROR(IF(L2=2023,B28*(E28-G28)+IF(L5&gt;=0.3,I28*L28*N28*0.25,0)),"")</f>
        <v/>
      </c>
      <c r="N35" s="199"/>
      <c r="O35" s="200"/>
    </row>
    <row r="36" spans="2:15" ht="24" customHeight="1" thickTop="1" thickBot="1">
      <c r="B36" s="75" t="s">
        <v>123</v>
      </c>
      <c r="F36" s="38"/>
      <c r="G36" s="38"/>
      <c r="H36" s="38"/>
      <c r="I36" s="36"/>
      <c r="J36" s="212" t="s">
        <v>50</v>
      </c>
      <c r="K36" s="211"/>
      <c r="L36" s="211"/>
      <c r="M36" s="201" t="str">
        <f ca="1">IFERROR(B32*(E32-G32),"")</f>
        <v/>
      </c>
      <c r="N36" s="202"/>
      <c r="O36" s="203"/>
    </row>
    <row r="37" spans="2:15" s="21" customFormat="1" ht="13.15" customHeight="1" thickTop="1">
      <c r="B37" s="75" t="s">
        <v>163</v>
      </c>
      <c r="F37" s="38"/>
      <c r="G37" s="38"/>
      <c r="H37" s="38"/>
      <c r="I37" s="36"/>
      <c r="J37" s="139"/>
      <c r="K37" s="139"/>
      <c r="L37" s="139"/>
      <c r="M37" s="138"/>
      <c r="N37" s="138"/>
      <c r="O37" s="138"/>
    </row>
    <row r="38" spans="2:15" s="21" customFormat="1">
      <c r="B38" s="75" t="s">
        <v>164</v>
      </c>
      <c r="N38" s="11"/>
      <c r="O38" s="11"/>
    </row>
    <row r="39" spans="2:15" s="21" customFormat="1">
      <c r="B39" s="75" t="s">
        <v>130</v>
      </c>
    </row>
    <row r="40" spans="2:15" s="21" customFormat="1">
      <c r="B40" s="76" t="s">
        <v>165</v>
      </c>
    </row>
    <row r="41" spans="2:15" s="21" customFormat="1">
      <c r="B41" s="76" t="s">
        <v>166</v>
      </c>
    </row>
    <row r="42" spans="2:15" s="21" customFormat="1">
      <c r="B42" s="75" t="s">
        <v>167</v>
      </c>
    </row>
    <row r="43" spans="2:15" s="21" customFormat="1">
      <c r="B43" s="75" t="s">
        <v>173</v>
      </c>
    </row>
    <row r="44" spans="2:15" s="21" customFormat="1">
      <c r="B44" s="75" t="s">
        <v>205</v>
      </c>
    </row>
    <row r="45" spans="2:15" s="21" customFormat="1">
      <c r="B45" s="75"/>
    </row>
  </sheetData>
  <sheetProtection password="9DFD" sheet="1" objects="1" scenarios="1"/>
  <mergeCells count="19">
    <mergeCell ref="L4:N4"/>
    <mergeCell ref="M35:O35"/>
    <mergeCell ref="M36:O36"/>
    <mergeCell ref="J5:K5"/>
    <mergeCell ref="L5:N5"/>
    <mergeCell ref="I27:J27"/>
    <mergeCell ref="I28:J28"/>
    <mergeCell ref="J35:L35"/>
    <mergeCell ref="J36:L36"/>
    <mergeCell ref="E4:H4"/>
    <mergeCell ref="E5:H5"/>
    <mergeCell ref="B31:C31"/>
    <mergeCell ref="J2:K2"/>
    <mergeCell ref="J4:K4"/>
    <mergeCell ref="B32:C32"/>
    <mergeCell ref="B27:C27"/>
    <mergeCell ref="B28:C28"/>
    <mergeCell ref="B4:D4"/>
    <mergeCell ref="B5:D5"/>
  </mergeCells>
  <phoneticPr fontId="1"/>
  <conditionalFormatting sqref="B5:E5">
    <cfRule type="expression" dxfId="14" priority="9">
      <formula>VLOOKUP($E$4,低炭素電力事業者検索範囲,4,FALSE)=0</formula>
    </cfRule>
  </conditionalFormatting>
  <conditionalFormatting sqref="B5:H5">
    <cfRule type="expression" dxfId="13" priority="8">
      <formula>$L$2=2019</formula>
    </cfRule>
  </conditionalFormatting>
  <conditionalFormatting sqref="J5:N5">
    <cfRule type="expression" dxfId="12" priority="7">
      <formula>$L$2=2019</formula>
    </cfRule>
  </conditionalFormatting>
  <conditionalFormatting sqref="I27:O28">
    <cfRule type="expression" dxfId="11" priority="6">
      <formula>$L$5&lt;0.3</formula>
    </cfRule>
  </conditionalFormatting>
  <conditionalFormatting sqref="I27:J27 K28 L27:L28 M28 N27:P28">
    <cfRule type="expression" dxfId="10" priority="5">
      <formula>$L$2=2019</formula>
    </cfRule>
  </conditionalFormatting>
  <conditionalFormatting sqref="I28:J28">
    <cfRule type="expression" dxfId="9" priority="4">
      <formula>$L$2=2019</formula>
    </cfRule>
  </conditionalFormatting>
  <conditionalFormatting sqref="B35">
    <cfRule type="expression" dxfId="8" priority="3">
      <formula>$L$2=2019</formula>
    </cfRule>
  </conditionalFormatting>
  <conditionalFormatting sqref="B39:M40 B38:B39">
    <cfRule type="expression" dxfId="7" priority="1">
      <formula>$L$2=2019</formula>
    </cfRule>
    <cfRule type="expression" priority="2">
      <formula>$L$2=2019</formula>
    </cfRule>
  </conditionalFormatting>
  <dataValidations count="3">
    <dataValidation type="list" allowBlank="1" showInputMessage="1" showErrorMessage="1" sqref="E4">
      <formula1>低炭素電力事業者プルダウン対象範囲</formula1>
    </dataValidation>
    <dataValidation type="list" allowBlank="1" showInputMessage="1" showErrorMessage="1" sqref="E5:H5">
      <formula1>低炭素電力メニュープルダウン対象範囲</formula1>
    </dataValidation>
    <dataValidation type="list" allowBlank="1" showInputMessage="1" showErrorMessage="1" sqref="L2">
      <formula1>"2023"</formula1>
    </dataValidation>
  </dataValidations>
  <pageMargins left="0.7" right="0.7" top="0.75" bottom="0.75" header="0.3" footer="0.3"/>
  <pageSetup paperSize="9" scale="76" orientation="landscape" r:id="rId1"/>
  <rowBreaks count="1" manualBreakCount="1">
    <brk id="46"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単位テーブル!$A$2:$A$3</xm:f>
          </x14:formula1>
          <xm:sqref>C9:C16 C20:C23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R46"/>
  <sheetViews>
    <sheetView showGridLines="0" view="pageBreakPreview" zoomScale="115" zoomScaleNormal="100" zoomScaleSheetLayoutView="115" workbookViewId="0">
      <selection activeCell="B1" sqref="B1"/>
    </sheetView>
  </sheetViews>
  <sheetFormatPr defaultColWidth="9" defaultRowHeight="13.5"/>
  <cols>
    <col min="1" max="1" width="0.625" style="21" customWidth="1"/>
    <col min="2" max="2" width="10.375" style="21" customWidth="1"/>
    <col min="3" max="3" width="10.5" style="21" customWidth="1"/>
    <col min="4" max="4" width="9" style="21" customWidth="1"/>
    <col min="5" max="14" width="9" style="21"/>
    <col min="15" max="16" width="9" style="21" customWidth="1"/>
    <col min="17" max="17" width="0.625" style="21" customWidth="1"/>
    <col min="18" max="16384" width="9" style="21"/>
  </cols>
  <sheetData>
    <row r="1" spans="2:18" ht="18.75" thickTop="1" thickBot="1">
      <c r="B1" s="14" t="s">
        <v>228</v>
      </c>
      <c r="J1" s="191" t="s">
        <v>72</v>
      </c>
      <c r="K1" s="192"/>
      <c r="L1" s="29">
        <v>2023</v>
      </c>
      <c r="M1" s="28"/>
      <c r="N1" s="11"/>
      <c r="O1" s="167" t="s">
        <v>219</v>
      </c>
      <c r="P1" s="11"/>
    </row>
    <row r="2" spans="2:18" ht="6" customHeight="1" thickTop="1" thickBot="1"/>
    <row r="3" spans="2:18" ht="19.5" customHeight="1" thickTop="1" thickBot="1">
      <c r="B3" s="186" t="s">
        <v>85</v>
      </c>
      <c r="C3" s="187"/>
      <c r="D3" s="226"/>
      <c r="E3" s="227" t="s">
        <v>128</v>
      </c>
      <c r="F3" s="228"/>
      <c r="G3" s="228"/>
      <c r="H3" s="229"/>
      <c r="J3" s="193" t="s">
        <v>12</v>
      </c>
      <c r="K3" s="194"/>
      <c r="L3" s="195">
        <v>0.2</v>
      </c>
      <c r="M3" s="196"/>
      <c r="N3" s="197"/>
      <c r="O3" s="27"/>
    </row>
    <row r="4" spans="2:18" ht="19.5" customHeight="1" thickTop="1" thickBot="1">
      <c r="B4" s="220" t="s">
        <v>86</v>
      </c>
      <c r="C4" s="221"/>
      <c r="D4" s="222"/>
      <c r="E4" s="223"/>
      <c r="F4" s="224"/>
      <c r="G4" s="224"/>
      <c r="H4" s="225"/>
      <c r="J4" s="193" t="s">
        <v>68</v>
      </c>
      <c r="K4" s="194"/>
      <c r="L4" s="204">
        <v>0.4</v>
      </c>
      <c r="M4" s="205"/>
      <c r="N4" s="206"/>
      <c r="O4" s="27"/>
    </row>
    <row r="5" spans="2:18" ht="6" customHeight="1" thickTop="1"/>
    <row r="6" spans="2:18">
      <c r="B6" s="21" t="s">
        <v>39</v>
      </c>
    </row>
    <row r="7" spans="2:18">
      <c r="B7" s="34" t="s">
        <v>84</v>
      </c>
      <c r="C7" s="56" t="s">
        <v>40</v>
      </c>
      <c r="D7" s="56" t="s">
        <v>0</v>
      </c>
      <c r="E7" s="56" t="s">
        <v>1</v>
      </c>
      <c r="F7" s="56" t="s">
        <v>2</v>
      </c>
      <c r="G7" s="56" t="s">
        <v>3</v>
      </c>
      <c r="H7" s="56" t="s">
        <v>4</v>
      </c>
      <c r="I7" s="56" t="s">
        <v>5</v>
      </c>
      <c r="J7" s="56" t="s">
        <v>6</v>
      </c>
      <c r="K7" s="56" t="s">
        <v>7</v>
      </c>
      <c r="L7" s="56" t="s">
        <v>8</v>
      </c>
      <c r="M7" s="56" t="s">
        <v>9</v>
      </c>
      <c r="N7" s="56" t="s">
        <v>10</v>
      </c>
      <c r="O7" s="56" t="s">
        <v>11</v>
      </c>
    </row>
    <row r="8" spans="2:18">
      <c r="B8" s="44" t="s">
        <v>129</v>
      </c>
      <c r="C8" s="9" t="s">
        <v>93</v>
      </c>
      <c r="D8" s="19">
        <v>92231.7</v>
      </c>
      <c r="E8" s="19">
        <v>96469.3</v>
      </c>
      <c r="F8" s="19">
        <v>95852.3</v>
      </c>
      <c r="G8" s="19">
        <v>102011.2</v>
      </c>
      <c r="H8" s="19">
        <v>99619.4</v>
      </c>
      <c r="I8" s="19">
        <v>99255.1</v>
      </c>
      <c r="J8" s="19">
        <v>93210.5</v>
      </c>
      <c r="K8" s="19">
        <v>92050.5</v>
      </c>
      <c r="L8" s="19">
        <v>98412.9</v>
      </c>
      <c r="M8" s="19">
        <v>102009.5</v>
      </c>
      <c r="N8" s="19">
        <v>97669</v>
      </c>
      <c r="O8" s="19">
        <v>90397.3</v>
      </c>
      <c r="P8" s="4"/>
      <c r="Q8" s="4"/>
      <c r="R8" s="2"/>
    </row>
    <row r="9" spans="2:18">
      <c r="B9" s="44"/>
      <c r="C9" s="9"/>
      <c r="D9" s="19"/>
      <c r="E9" s="19"/>
      <c r="F9" s="19"/>
      <c r="G9" s="19"/>
      <c r="H9" s="19"/>
      <c r="I9" s="19"/>
      <c r="J9" s="19"/>
      <c r="K9" s="19"/>
      <c r="L9" s="19"/>
      <c r="M9" s="19"/>
      <c r="N9" s="19"/>
      <c r="O9" s="19"/>
      <c r="P9" s="4"/>
      <c r="Q9" s="4"/>
      <c r="R9" s="2"/>
    </row>
    <row r="10" spans="2:18" ht="14.25" thickBot="1">
      <c r="B10" s="44"/>
      <c r="C10" s="126"/>
      <c r="D10" s="127"/>
      <c r="E10" s="127"/>
      <c r="F10" s="127"/>
      <c r="G10" s="127"/>
      <c r="H10" s="127"/>
      <c r="I10" s="127"/>
      <c r="J10" s="127"/>
      <c r="K10" s="127"/>
      <c r="L10" s="127"/>
      <c r="M10" s="127"/>
      <c r="N10" s="127"/>
      <c r="O10" s="127"/>
      <c r="P10" s="4"/>
      <c r="Q10" s="4"/>
      <c r="R10" s="2"/>
    </row>
    <row r="11" spans="2:18" ht="14.25" thickTop="1">
      <c r="B11" s="102"/>
      <c r="C11" s="130" t="s">
        <v>93</v>
      </c>
      <c r="D11" s="131"/>
      <c r="E11" s="131"/>
      <c r="F11" s="131"/>
      <c r="G11" s="131"/>
      <c r="H11" s="131"/>
      <c r="I11" s="131"/>
      <c r="J11" s="131"/>
      <c r="K11" s="131"/>
      <c r="L11" s="131"/>
      <c r="M11" s="131"/>
      <c r="N11" s="131"/>
      <c r="O11" s="132">
        <f>SUM(D8:O8)</f>
        <v>1159188.7</v>
      </c>
      <c r="P11" s="4"/>
      <c r="Q11" s="4"/>
      <c r="R11" s="2"/>
    </row>
    <row r="12" spans="2:18" ht="14.25" thickBot="1">
      <c r="B12" s="102"/>
      <c r="C12" s="133" t="s">
        <v>41</v>
      </c>
      <c r="D12" s="134">
        <f>D8/1000</f>
        <v>92.231700000000004</v>
      </c>
      <c r="E12" s="134">
        <f t="shared" ref="E12:O12" si="0">E8/1000</f>
        <v>96.469300000000004</v>
      </c>
      <c r="F12" s="134">
        <f t="shared" si="0"/>
        <v>95.8523</v>
      </c>
      <c r="G12" s="134">
        <f t="shared" si="0"/>
        <v>102.0112</v>
      </c>
      <c r="H12" s="134">
        <f t="shared" si="0"/>
        <v>99.619399999999999</v>
      </c>
      <c r="I12" s="134">
        <f t="shared" si="0"/>
        <v>99.255099999999999</v>
      </c>
      <c r="J12" s="134">
        <f t="shared" si="0"/>
        <v>93.210499999999996</v>
      </c>
      <c r="K12" s="134">
        <f t="shared" si="0"/>
        <v>92.0505</v>
      </c>
      <c r="L12" s="134">
        <f t="shared" si="0"/>
        <v>98.412899999999993</v>
      </c>
      <c r="M12" s="134">
        <f t="shared" si="0"/>
        <v>102.0095</v>
      </c>
      <c r="N12" s="134">
        <f t="shared" si="0"/>
        <v>97.668999999999997</v>
      </c>
      <c r="O12" s="135">
        <f t="shared" si="0"/>
        <v>90.397300000000001</v>
      </c>
      <c r="P12" s="4"/>
      <c r="Q12" s="4"/>
      <c r="R12" s="2"/>
    </row>
    <row r="13" spans="2:18" ht="14.25" thickTop="1">
      <c r="B13" s="44"/>
      <c r="C13" s="128"/>
      <c r="D13" s="129"/>
      <c r="E13" s="129"/>
      <c r="F13" s="129"/>
      <c r="G13" s="129"/>
      <c r="H13" s="129"/>
      <c r="I13" s="129"/>
      <c r="J13" s="129"/>
      <c r="K13" s="129"/>
      <c r="L13" s="129"/>
      <c r="M13" s="129"/>
      <c r="N13" s="129"/>
      <c r="O13" s="129"/>
      <c r="P13" s="4"/>
      <c r="Q13" s="4"/>
      <c r="R13" s="2"/>
    </row>
    <row r="14" spans="2:18">
      <c r="B14" s="44"/>
      <c r="C14" s="9"/>
      <c r="D14" s="19"/>
      <c r="E14" s="19"/>
      <c r="F14" s="19"/>
      <c r="G14" s="19"/>
      <c r="H14" s="19"/>
      <c r="I14" s="19"/>
      <c r="J14" s="19"/>
      <c r="K14" s="19"/>
      <c r="L14" s="19"/>
      <c r="M14" s="19"/>
      <c r="N14" s="19"/>
      <c r="O14" s="19"/>
      <c r="P14" s="4"/>
      <c r="Q14" s="4"/>
      <c r="R14" s="2"/>
    </row>
    <row r="15" spans="2:18">
      <c r="B15" s="45"/>
      <c r="C15" s="9"/>
      <c r="D15" s="10"/>
      <c r="E15" s="10"/>
      <c r="F15" s="10"/>
      <c r="G15" s="10"/>
      <c r="H15" s="10"/>
      <c r="I15" s="10"/>
      <c r="J15" s="10"/>
      <c r="K15" s="10"/>
      <c r="L15" s="10"/>
      <c r="M15" s="10"/>
      <c r="N15" s="10"/>
      <c r="O15" s="10"/>
      <c r="P15" s="4"/>
      <c r="Q15" s="4"/>
    </row>
    <row r="16" spans="2:18" ht="6" customHeight="1"/>
    <row r="17" spans="2:17" ht="19.5" customHeight="1"/>
    <row r="18" spans="2:17">
      <c r="B18" s="22" t="s">
        <v>63</v>
      </c>
      <c r="C18" s="22"/>
      <c r="P18" s="4"/>
      <c r="Q18" s="4"/>
    </row>
    <row r="19" spans="2:17">
      <c r="B19" s="34" t="s">
        <v>84</v>
      </c>
      <c r="C19" s="56" t="s">
        <v>40</v>
      </c>
      <c r="D19" s="56" t="s">
        <v>0</v>
      </c>
      <c r="E19" s="56" t="s">
        <v>1</v>
      </c>
      <c r="F19" s="56" t="s">
        <v>2</v>
      </c>
      <c r="G19" s="56" t="s">
        <v>3</v>
      </c>
      <c r="H19" s="56" t="s">
        <v>4</v>
      </c>
      <c r="I19" s="56" t="s">
        <v>5</v>
      </c>
      <c r="J19" s="56" t="s">
        <v>6</v>
      </c>
      <c r="K19" s="56" t="s">
        <v>7</v>
      </c>
      <c r="L19" s="56" t="s">
        <v>8</v>
      </c>
      <c r="M19" s="56" t="s">
        <v>9</v>
      </c>
      <c r="N19" s="56" t="s">
        <v>10</v>
      </c>
      <c r="O19" s="56" t="s">
        <v>11</v>
      </c>
    </row>
    <row r="20" spans="2:17">
      <c r="B20" s="44"/>
      <c r="C20" s="9" t="s">
        <v>93</v>
      </c>
      <c r="D20" s="19">
        <v>1000</v>
      </c>
      <c r="E20" s="19">
        <v>1000</v>
      </c>
      <c r="F20" s="19">
        <v>1000</v>
      </c>
      <c r="G20" s="19">
        <v>1000</v>
      </c>
      <c r="H20" s="19">
        <v>1000</v>
      </c>
      <c r="I20" s="19">
        <v>1000</v>
      </c>
      <c r="J20" s="19">
        <v>1000</v>
      </c>
      <c r="K20" s="19">
        <v>1000</v>
      </c>
      <c r="L20" s="19">
        <v>1000</v>
      </c>
      <c r="M20" s="19">
        <v>1000</v>
      </c>
      <c r="N20" s="19">
        <v>1000</v>
      </c>
      <c r="O20" s="19">
        <v>1000</v>
      </c>
      <c r="P20" s="4"/>
      <c r="Q20" s="4"/>
    </row>
    <row r="21" spans="2:17">
      <c r="B21" s="44"/>
      <c r="C21" s="9"/>
      <c r="D21" s="19"/>
      <c r="E21" s="19"/>
      <c r="F21" s="19"/>
      <c r="G21" s="19"/>
      <c r="H21" s="19"/>
      <c r="I21" s="19"/>
      <c r="J21" s="19"/>
      <c r="K21" s="19"/>
      <c r="L21" s="19"/>
      <c r="M21" s="19"/>
      <c r="N21" s="19"/>
      <c r="O21" s="19"/>
      <c r="P21" s="4"/>
      <c r="Q21" s="4"/>
    </row>
    <row r="22" spans="2:17">
      <c r="B22" s="44"/>
      <c r="C22" s="9"/>
      <c r="D22" s="19"/>
      <c r="E22" s="19"/>
      <c r="F22" s="19"/>
      <c r="G22" s="19"/>
      <c r="H22" s="19"/>
      <c r="I22" s="19"/>
      <c r="J22" s="19"/>
      <c r="K22" s="19"/>
      <c r="L22" s="19"/>
      <c r="M22" s="19"/>
      <c r="N22" s="19"/>
      <c r="O22" s="19"/>
      <c r="P22" s="4"/>
      <c r="Q22" s="4"/>
    </row>
    <row r="23" spans="2:17">
      <c r="B23" s="44"/>
      <c r="C23" s="9"/>
      <c r="D23" s="19"/>
      <c r="E23" s="19"/>
      <c r="F23" s="19"/>
      <c r="G23" s="19"/>
      <c r="H23" s="19"/>
      <c r="I23" s="19"/>
      <c r="J23" s="19"/>
      <c r="K23" s="19"/>
      <c r="L23" s="19"/>
      <c r="M23" s="19"/>
      <c r="N23" s="19"/>
      <c r="O23" s="19"/>
      <c r="P23" s="4"/>
      <c r="Q23" s="4"/>
    </row>
    <row r="24" spans="2:17" ht="6" customHeight="1"/>
    <row r="25" spans="2:17">
      <c r="B25" s="21" t="s">
        <v>16</v>
      </c>
    </row>
    <row r="26" spans="2:17">
      <c r="B26" s="39" t="s">
        <v>65</v>
      </c>
      <c r="J26" s="25"/>
    </row>
    <row r="27" spans="2:17" ht="27.75" customHeight="1">
      <c r="B27" s="184" t="s">
        <v>71</v>
      </c>
      <c r="C27" s="185"/>
      <c r="D27" s="7"/>
      <c r="E27" s="8" t="s">
        <v>12</v>
      </c>
      <c r="F27" s="8"/>
      <c r="G27" s="56" t="s">
        <v>12</v>
      </c>
      <c r="I27" s="218" t="str">
        <f>IF(L4&gt;=0.3,"使用電力量合計"&amp;CHAR(10)&amp;"(千kWh)","")</f>
        <v>使用電力量合計
(千kWh)</v>
      </c>
      <c r="J27" s="219"/>
      <c r="K27" s="55"/>
      <c r="L27" s="8" t="str">
        <f>IF(L4&gt;=0.3,"排出係数","")</f>
        <v>排出係数</v>
      </c>
      <c r="M27" s="8"/>
      <c r="N27" s="54" t="str">
        <f>IF(L4&gt;=0.3,"再エネ"&amp;CHAR(10)&amp;"電源割合","")</f>
        <v>再エネ
電源割合</v>
      </c>
    </row>
    <row r="28" spans="2:17">
      <c r="B28" s="182">
        <v>1147.1886999999999</v>
      </c>
      <c r="C28" s="183"/>
      <c r="D28" s="55" t="s">
        <v>48</v>
      </c>
      <c r="E28" s="55">
        <v>0.48899999999999999</v>
      </c>
      <c r="F28" s="55" t="s">
        <v>47</v>
      </c>
      <c r="G28" s="13">
        <v>0.2</v>
      </c>
      <c r="H28" s="21" t="str">
        <f>"）"&amp;IF(L4&gt;=0.3,"　　＋","　　＝")</f>
        <v>）　　＋</v>
      </c>
      <c r="I28" s="219">
        <v>1147.1886999999999</v>
      </c>
      <c r="J28" s="219"/>
      <c r="K28" s="55" t="str">
        <f>IF(L4&gt;=0.3,"×","")</f>
        <v>×</v>
      </c>
      <c r="L28" s="55">
        <f>IF(L4&gt;=0.3,0.489,"")</f>
        <v>0.48899999999999999</v>
      </c>
      <c r="M28" s="55" t="str">
        <f>IF(L4&gt;=0.3,"×","")</f>
        <v>×</v>
      </c>
      <c r="N28" s="169">
        <v>0.4</v>
      </c>
      <c r="O28" s="21" t="str">
        <f>IF(L4&gt;=0.3,"　×　0.25　＝","")</f>
        <v>　×　0.25　＝</v>
      </c>
    </row>
    <row r="29" spans="2:17" ht="6" customHeight="1">
      <c r="B29" s="55"/>
      <c r="C29" s="55"/>
      <c r="D29" s="55"/>
      <c r="E29" s="55"/>
      <c r="F29" s="55"/>
      <c r="G29" s="55"/>
      <c r="H29" s="12"/>
      <c r="J29" s="5"/>
      <c r="K29" s="5"/>
    </row>
    <row r="30" spans="2:17">
      <c r="B30" s="21" t="s">
        <v>66</v>
      </c>
    </row>
    <row r="31" spans="2:17" ht="27.75" customHeight="1">
      <c r="B31" s="184" t="s">
        <v>71</v>
      </c>
      <c r="C31" s="185"/>
      <c r="D31" s="7"/>
      <c r="E31" s="56" t="s">
        <v>12</v>
      </c>
      <c r="F31" s="8"/>
      <c r="G31" s="8" t="s">
        <v>12</v>
      </c>
      <c r="H31" s="8"/>
    </row>
    <row r="32" spans="2:17">
      <c r="B32" s="182" t="str">
        <f>IF(L3&gt;=0.7,SUM(P8:P15)-SUM(P20:P23),"")</f>
        <v/>
      </c>
      <c r="C32" s="183"/>
      <c r="D32" s="55" t="s">
        <v>48</v>
      </c>
      <c r="E32" s="13" t="str">
        <f>IF(L3&gt;=0.7,L3,"")</f>
        <v/>
      </c>
      <c r="F32" s="55" t="s">
        <v>47</v>
      </c>
      <c r="G32" s="55">
        <v>0.48899999999999999</v>
      </c>
      <c r="H32" s="21" t="s">
        <v>67</v>
      </c>
      <c r="J32" s="5"/>
      <c r="K32" s="5"/>
    </row>
    <row r="33" spans="2:15" ht="6" customHeight="1"/>
    <row r="34" spans="2:15" ht="6" customHeight="1" thickBot="1"/>
    <row r="35" spans="2:15" ht="24" customHeight="1" thickTop="1" thickBot="1">
      <c r="F35" s="37"/>
      <c r="G35" s="38"/>
      <c r="H35" s="38"/>
      <c r="I35" s="35"/>
      <c r="J35" s="210" t="s">
        <v>49</v>
      </c>
      <c r="K35" s="211"/>
      <c r="L35" s="213"/>
      <c r="M35" s="214">
        <v>387.63506172999996</v>
      </c>
      <c r="N35" s="214"/>
      <c r="O35" s="215"/>
    </row>
    <row r="36" spans="2:15" ht="24" customHeight="1" thickTop="1" thickBot="1">
      <c r="F36" s="38"/>
      <c r="G36" s="38"/>
      <c r="H36" s="38"/>
      <c r="I36" s="36"/>
      <c r="J36" s="212" t="s">
        <v>50</v>
      </c>
      <c r="K36" s="211"/>
      <c r="L36" s="213"/>
      <c r="M36" s="216" t="str">
        <f>IFERROR(B32*(E32-G32),"")</f>
        <v/>
      </c>
      <c r="N36" s="216"/>
      <c r="O36" s="217"/>
    </row>
    <row r="37" spans="2:15" ht="24" customHeight="1" thickTop="1">
      <c r="B37" s="75" t="s">
        <v>123</v>
      </c>
      <c r="F37" s="38"/>
      <c r="G37" s="38"/>
      <c r="H37" s="38"/>
      <c r="I37" s="36"/>
    </row>
    <row r="38" spans="2:15">
      <c r="B38" s="75" t="s">
        <v>163</v>
      </c>
      <c r="N38" s="11"/>
      <c r="O38" s="11"/>
    </row>
    <row r="39" spans="2:15" hidden="1">
      <c r="B39" s="75" t="s">
        <v>164</v>
      </c>
    </row>
    <row r="40" spans="2:15" hidden="1">
      <c r="B40" s="75" t="s">
        <v>130</v>
      </c>
    </row>
    <row r="41" spans="2:15">
      <c r="B41" s="76" t="s">
        <v>165</v>
      </c>
    </row>
    <row r="42" spans="2:15">
      <c r="B42" s="76" t="s">
        <v>166</v>
      </c>
    </row>
    <row r="43" spans="2:15">
      <c r="B43" s="75" t="s">
        <v>167</v>
      </c>
    </row>
    <row r="44" spans="2:15">
      <c r="B44" s="75" t="s">
        <v>173</v>
      </c>
    </row>
    <row r="45" spans="2:15">
      <c r="B45" s="75" t="s">
        <v>205</v>
      </c>
    </row>
    <row r="46" spans="2:15">
      <c r="N46" s="11"/>
      <c r="O46" s="11"/>
    </row>
  </sheetData>
  <sheetProtection password="9DFD" sheet="1" objects="1" scenarios="1"/>
  <mergeCells count="19">
    <mergeCell ref="B4:D4"/>
    <mergeCell ref="E4:H4"/>
    <mergeCell ref="J4:K4"/>
    <mergeCell ref="L4:N4"/>
    <mergeCell ref="J1:K1"/>
    <mergeCell ref="B3:D3"/>
    <mergeCell ref="E3:H3"/>
    <mergeCell ref="J3:K3"/>
    <mergeCell ref="L3:N3"/>
    <mergeCell ref="J35:L35"/>
    <mergeCell ref="M35:O35"/>
    <mergeCell ref="J36:L36"/>
    <mergeCell ref="M36:O36"/>
    <mergeCell ref="B27:C27"/>
    <mergeCell ref="I27:J27"/>
    <mergeCell ref="B28:C28"/>
    <mergeCell ref="I28:J28"/>
    <mergeCell ref="B31:C31"/>
    <mergeCell ref="B32:C32"/>
  </mergeCells>
  <phoneticPr fontId="1"/>
  <conditionalFormatting sqref="I27:J28">
    <cfRule type="expression" dxfId="6" priority="9">
      <formula>$L$4&gt;=0.3</formula>
    </cfRule>
  </conditionalFormatting>
  <conditionalFormatting sqref="N27:N28">
    <cfRule type="expression" dxfId="5" priority="8">
      <formula>$L$4&gt;=0.3</formula>
    </cfRule>
  </conditionalFormatting>
  <conditionalFormatting sqref="B4:E4">
    <cfRule type="expression" dxfId="4" priority="7">
      <formula>VLOOKUP($E$3,低炭素電力事業者検索範囲,4,FALSE)=0</formula>
    </cfRule>
  </conditionalFormatting>
  <conditionalFormatting sqref="B4:H4">
    <cfRule type="expression" dxfId="3" priority="6">
      <formula>$L$1=2019</formula>
    </cfRule>
  </conditionalFormatting>
  <conditionalFormatting sqref="J4:N4">
    <cfRule type="expression" dxfId="2" priority="5">
      <formula>$L$1=2019</formula>
    </cfRule>
  </conditionalFormatting>
  <conditionalFormatting sqref="B39:B41">
    <cfRule type="expression" dxfId="1" priority="1">
      <formula>$L$2=2019</formula>
    </cfRule>
    <cfRule type="expression" priority="2">
      <formula>$L$2=2019</formula>
    </cfRule>
  </conditionalFormatting>
  <dataValidations count="1">
    <dataValidation type="list" allowBlank="1" showInputMessage="1" showErrorMessage="1" sqref="E4:H4">
      <formula1>低炭素電力メニュープルダウン対象範囲</formula1>
    </dataValidation>
  </dataValidations>
  <pageMargins left="0.7" right="0.7" top="0.75" bottom="0.75" header="0.3" footer="0.3"/>
  <pageSetup paperSize="9" scale="77"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3" id="{FBD9D0DB-EF6D-428B-96CA-78D0D21F9C62}">
            <xm:f>'低炭素（高炭素）電力'!$L$2=2019</xm:f>
            <x14:dxf>
              <font>
                <color theme="0"/>
              </font>
            </x14:dxf>
          </x14:cfRule>
          <x14:cfRule type="expression" priority="4" id="{EB881B35-21C8-44EF-81B4-BC3D97512756}">
            <xm:f>'低炭素（高炭素）電力'!$L$2=2019</xm:f>
            <x14:dxf/>
          </x14:cfRule>
          <xm:sqref>C39:M40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単位テーブル!$A$2:$A$3</xm:f>
          </x14:formula1>
          <xm:sqref>C20:C23 C8:C15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42"/>
  <sheetViews>
    <sheetView showGridLines="0" view="pageBreakPreview" zoomScaleNormal="100" zoomScaleSheetLayoutView="100" workbookViewId="0">
      <selection activeCell="B1" sqref="B1"/>
    </sheetView>
  </sheetViews>
  <sheetFormatPr defaultRowHeight="13.5"/>
  <cols>
    <col min="1" max="1" width="0.625" customWidth="1"/>
    <col min="2" max="2" width="11.5" customWidth="1"/>
    <col min="3" max="3" width="11.5" style="21" customWidth="1"/>
    <col min="4" max="15" width="11.5" customWidth="1"/>
    <col min="16" max="16" width="7.5" customWidth="1"/>
    <col min="17" max="17" width="0.625" style="21" customWidth="1"/>
  </cols>
  <sheetData>
    <row r="1" spans="1:18" s="21" customFormat="1" ht="48" customHeight="1" thickBot="1">
      <c r="A1" s="75"/>
      <c r="B1" s="140" t="s">
        <v>220</v>
      </c>
      <c r="C1" s="75"/>
      <c r="D1" s="75"/>
      <c r="E1" s="75"/>
      <c r="F1" s="75"/>
      <c r="G1" s="75"/>
      <c r="H1" s="75"/>
      <c r="I1" s="75"/>
      <c r="J1" s="75"/>
      <c r="K1" s="75"/>
      <c r="L1" s="75"/>
      <c r="M1" s="75"/>
      <c r="N1" s="75"/>
      <c r="O1" s="75"/>
      <c r="P1" s="75"/>
      <c r="Q1" s="75"/>
    </row>
    <row r="2" spans="1:18" ht="18.75" thickTop="1" thickBot="1">
      <c r="A2" s="75"/>
      <c r="B2" s="57"/>
      <c r="C2" s="57"/>
      <c r="D2" s="75"/>
      <c r="E2" s="75"/>
      <c r="F2" s="75"/>
      <c r="G2" s="75"/>
      <c r="H2" s="75"/>
      <c r="I2" s="75"/>
      <c r="J2" s="75"/>
      <c r="K2" s="236" t="s">
        <v>72</v>
      </c>
      <c r="L2" s="237"/>
      <c r="M2" s="153">
        <v>2023</v>
      </c>
      <c r="N2" s="75"/>
      <c r="O2" s="167" t="s">
        <v>219</v>
      </c>
      <c r="P2" s="75"/>
      <c r="Q2" s="75"/>
    </row>
    <row r="3" spans="1:18" ht="15" thickTop="1" thickBot="1">
      <c r="A3" s="75"/>
      <c r="B3" s="75"/>
      <c r="C3" s="75"/>
      <c r="D3" s="75"/>
      <c r="E3" s="75"/>
      <c r="F3" s="75"/>
      <c r="G3" s="75"/>
      <c r="H3" s="75"/>
      <c r="I3" s="75"/>
      <c r="J3" s="75"/>
      <c r="K3" s="75"/>
      <c r="L3" s="75"/>
      <c r="M3" s="75"/>
      <c r="N3" s="75"/>
      <c r="O3" s="75"/>
      <c r="P3" s="75"/>
      <c r="Q3" s="75"/>
    </row>
    <row r="4" spans="1:18" ht="22.5" customHeight="1" thickTop="1" thickBot="1">
      <c r="A4" s="75"/>
      <c r="B4" s="241" t="s">
        <v>13</v>
      </c>
      <c r="C4" s="242"/>
      <c r="D4" s="242"/>
      <c r="E4" s="242"/>
      <c r="F4" s="238"/>
      <c r="G4" s="239"/>
      <c r="H4" s="239"/>
      <c r="I4" s="240"/>
      <c r="J4" s="75"/>
      <c r="K4" s="241" t="s">
        <v>12</v>
      </c>
      <c r="L4" s="243"/>
      <c r="M4" s="244" t="str">
        <f ca="1">IFERROR(VLOOKUP(F4,低炭素熱検索範囲,2,FALSE),"")</f>
        <v/>
      </c>
      <c r="N4" s="245"/>
      <c r="O4" s="246"/>
      <c r="P4" s="75"/>
      <c r="Q4" s="75"/>
    </row>
    <row r="5" spans="1:18" ht="14.25" thickTop="1">
      <c r="A5" s="75"/>
      <c r="B5" s="75"/>
      <c r="C5" s="75"/>
      <c r="D5" s="75"/>
      <c r="E5" s="75"/>
      <c r="F5" s="75"/>
      <c r="G5" s="75"/>
      <c r="H5" s="75"/>
      <c r="I5" s="75"/>
      <c r="J5" s="75"/>
      <c r="K5" s="75"/>
      <c r="L5" s="75"/>
      <c r="M5" s="75"/>
      <c r="N5" s="75"/>
      <c r="O5" s="75"/>
      <c r="P5" s="75"/>
      <c r="Q5" s="75"/>
    </row>
    <row r="6" spans="1:18">
      <c r="A6" s="75"/>
      <c r="B6" s="75" t="s">
        <v>39</v>
      </c>
      <c r="C6" s="75"/>
      <c r="D6" s="75"/>
      <c r="E6" s="75"/>
      <c r="F6" s="75"/>
      <c r="G6" s="75"/>
      <c r="H6" s="75"/>
      <c r="I6" s="75"/>
      <c r="J6" s="75"/>
      <c r="K6" s="75"/>
      <c r="L6" s="75"/>
      <c r="M6" s="75"/>
      <c r="N6" s="75"/>
      <c r="O6" s="75"/>
      <c r="P6" s="75"/>
      <c r="Q6" s="75"/>
    </row>
    <row r="7" spans="1:18" ht="14.25" thickBot="1">
      <c r="A7" s="75"/>
      <c r="B7" s="142" t="s">
        <v>84</v>
      </c>
      <c r="C7" s="142" t="s">
        <v>40</v>
      </c>
      <c r="D7" s="142" t="s">
        <v>0</v>
      </c>
      <c r="E7" s="142" t="s">
        <v>1</v>
      </c>
      <c r="F7" s="142" t="s">
        <v>2</v>
      </c>
      <c r="G7" s="142" t="s">
        <v>3</v>
      </c>
      <c r="H7" s="142" t="s">
        <v>4</v>
      </c>
      <c r="I7" s="142" t="s">
        <v>5</v>
      </c>
      <c r="J7" s="142" t="s">
        <v>6</v>
      </c>
      <c r="K7" s="142" t="s">
        <v>7</v>
      </c>
      <c r="L7" s="142" t="s">
        <v>8</v>
      </c>
      <c r="M7" s="142" t="s">
        <v>9</v>
      </c>
      <c r="N7" s="142" t="s">
        <v>10</v>
      </c>
      <c r="O7" s="142" t="s">
        <v>11</v>
      </c>
      <c r="P7" s="75"/>
      <c r="Q7" s="75"/>
      <c r="R7" s="2"/>
    </row>
    <row r="8" spans="1:18" ht="14.25" thickTop="1">
      <c r="A8" s="75"/>
      <c r="B8" s="59"/>
      <c r="C8" s="59" t="s">
        <v>43</v>
      </c>
      <c r="D8" s="62"/>
      <c r="E8" s="63"/>
      <c r="F8" s="63"/>
      <c r="G8" s="63"/>
      <c r="H8" s="63"/>
      <c r="I8" s="63"/>
      <c r="J8" s="63"/>
      <c r="K8" s="63"/>
      <c r="L8" s="63"/>
      <c r="M8" s="63"/>
      <c r="N8" s="63"/>
      <c r="O8" s="64"/>
      <c r="P8" s="143">
        <f>IF(C8="GJ",SUM(D8:O8),SUM(D8:O8)/1000)</f>
        <v>0</v>
      </c>
      <c r="Q8" s="143"/>
      <c r="R8" s="2"/>
    </row>
    <row r="9" spans="1:18" s="21" customFormat="1">
      <c r="A9" s="75"/>
      <c r="B9" s="60"/>
      <c r="C9" s="60" t="s">
        <v>43</v>
      </c>
      <c r="D9" s="65"/>
      <c r="E9" s="18"/>
      <c r="F9" s="18"/>
      <c r="G9" s="18"/>
      <c r="H9" s="18"/>
      <c r="I9" s="18"/>
      <c r="J9" s="18"/>
      <c r="K9" s="18"/>
      <c r="L9" s="18"/>
      <c r="M9" s="18"/>
      <c r="N9" s="18"/>
      <c r="O9" s="66"/>
      <c r="P9" s="143">
        <f t="shared" ref="P9:P15" si="0">IF(C9="GJ",SUM(D9:O9),SUM(D9:O9)/1000)</f>
        <v>0</v>
      </c>
      <c r="Q9" s="143"/>
      <c r="R9" s="2"/>
    </row>
    <row r="10" spans="1:18" s="21" customFormat="1">
      <c r="A10" s="75"/>
      <c r="B10" s="60"/>
      <c r="C10" s="60" t="s">
        <v>43</v>
      </c>
      <c r="D10" s="65"/>
      <c r="E10" s="18"/>
      <c r="F10" s="18"/>
      <c r="G10" s="18"/>
      <c r="H10" s="18"/>
      <c r="I10" s="18"/>
      <c r="J10" s="18"/>
      <c r="K10" s="18"/>
      <c r="L10" s="18"/>
      <c r="M10" s="18"/>
      <c r="N10" s="18"/>
      <c r="O10" s="66"/>
      <c r="P10" s="143">
        <f t="shared" si="0"/>
        <v>0</v>
      </c>
      <c r="Q10" s="143"/>
      <c r="R10" s="2"/>
    </row>
    <row r="11" spans="1:18" s="21" customFormat="1">
      <c r="A11" s="75"/>
      <c r="B11" s="60"/>
      <c r="C11" s="60" t="s">
        <v>43</v>
      </c>
      <c r="D11" s="65"/>
      <c r="E11" s="18"/>
      <c r="F11" s="18"/>
      <c r="G11" s="18"/>
      <c r="H11" s="18"/>
      <c r="I11" s="18"/>
      <c r="J11" s="18"/>
      <c r="K11" s="18"/>
      <c r="L11" s="18"/>
      <c r="M11" s="18"/>
      <c r="N11" s="18"/>
      <c r="O11" s="66"/>
      <c r="P11" s="143">
        <f t="shared" si="0"/>
        <v>0</v>
      </c>
      <c r="Q11" s="143"/>
      <c r="R11" s="2"/>
    </row>
    <row r="12" spans="1:18" s="21" customFormat="1">
      <c r="A12" s="75"/>
      <c r="B12" s="60"/>
      <c r="C12" s="60" t="s">
        <v>43</v>
      </c>
      <c r="D12" s="65"/>
      <c r="E12" s="18"/>
      <c r="F12" s="18"/>
      <c r="G12" s="18"/>
      <c r="H12" s="18"/>
      <c r="I12" s="18"/>
      <c r="J12" s="18"/>
      <c r="K12" s="18"/>
      <c r="L12" s="18"/>
      <c r="M12" s="18"/>
      <c r="N12" s="18"/>
      <c r="O12" s="66"/>
      <c r="P12" s="143">
        <f t="shared" si="0"/>
        <v>0</v>
      </c>
      <c r="Q12" s="143"/>
      <c r="R12" s="2"/>
    </row>
    <row r="13" spans="1:18">
      <c r="A13" s="75"/>
      <c r="B13" s="60"/>
      <c r="C13" s="60" t="s">
        <v>43</v>
      </c>
      <c r="D13" s="65"/>
      <c r="E13" s="18"/>
      <c r="F13" s="18"/>
      <c r="G13" s="18"/>
      <c r="H13" s="18"/>
      <c r="I13" s="18"/>
      <c r="J13" s="18"/>
      <c r="K13" s="18"/>
      <c r="L13" s="18"/>
      <c r="M13" s="18"/>
      <c r="N13" s="18"/>
      <c r="O13" s="66"/>
      <c r="P13" s="143">
        <f t="shared" si="0"/>
        <v>0</v>
      </c>
      <c r="Q13" s="143"/>
      <c r="R13" s="2"/>
    </row>
    <row r="14" spans="1:18">
      <c r="A14" s="75"/>
      <c r="B14" s="60"/>
      <c r="C14" s="60" t="s">
        <v>43</v>
      </c>
      <c r="D14" s="65"/>
      <c r="E14" s="18"/>
      <c r="F14" s="18"/>
      <c r="G14" s="18"/>
      <c r="H14" s="18"/>
      <c r="I14" s="18"/>
      <c r="J14" s="18"/>
      <c r="K14" s="18"/>
      <c r="L14" s="18"/>
      <c r="M14" s="18"/>
      <c r="N14" s="18"/>
      <c r="O14" s="66"/>
      <c r="P14" s="143">
        <f t="shared" si="0"/>
        <v>0</v>
      </c>
      <c r="Q14" s="143"/>
      <c r="R14" s="2"/>
    </row>
    <row r="15" spans="1:18" ht="14.25" thickBot="1">
      <c r="A15" s="75"/>
      <c r="B15" s="61"/>
      <c r="C15" s="61" t="s">
        <v>43</v>
      </c>
      <c r="D15" s="67"/>
      <c r="E15" s="68"/>
      <c r="F15" s="68"/>
      <c r="G15" s="68"/>
      <c r="H15" s="68"/>
      <c r="I15" s="68"/>
      <c r="J15" s="68"/>
      <c r="K15" s="68"/>
      <c r="L15" s="68"/>
      <c r="M15" s="68"/>
      <c r="N15" s="68"/>
      <c r="O15" s="69"/>
      <c r="P15" s="143">
        <f t="shared" si="0"/>
        <v>0</v>
      </c>
      <c r="Q15" s="143"/>
      <c r="R15" s="2"/>
    </row>
    <row r="16" spans="1:18" s="21" customFormat="1" ht="31.5" customHeight="1" thickTop="1">
      <c r="A16" s="75"/>
      <c r="B16" s="75"/>
      <c r="C16" s="75"/>
      <c r="D16" s="75"/>
      <c r="E16" s="75"/>
      <c r="F16" s="75"/>
      <c r="G16" s="75"/>
      <c r="H16" s="75"/>
      <c r="I16" s="75"/>
      <c r="J16" s="75"/>
      <c r="K16" s="75"/>
      <c r="L16" s="75"/>
      <c r="M16" s="75"/>
      <c r="N16" s="75"/>
      <c r="O16" s="75"/>
      <c r="P16" s="75"/>
      <c r="Q16" s="75"/>
    </row>
    <row r="17" spans="1:17">
      <c r="A17" s="75"/>
      <c r="B17" s="144" t="s">
        <v>62</v>
      </c>
      <c r="C17" s="145"/>
      <c r="D17" s="75"/>
      <c r="E17" s="75"/>
      <c r="F17" s="75"/>
      <c r="G17" s="75"/>
      <c r="H17" s="75"/>
      <c r="I17" s="75"/>
      <c r="J17" s="75"/>
      <c r="K17" s="75"/>
      <c r="L17" s="75"/>
      <c r="M17" s="75"/>
      <c r="N17" s="75"/>
      <c r="O17" s="75"/>
      <c r="P17" s="143"/>
      <c r="Q17" s="143"/>
    </row>
    <row r="18" spans="1:17" s="21" customFormat="1" ht="14.25" thickBot="1">
      <c r="A18" s="75"/>
      <c r="B18" s="142" t="s">
        <v>84</v>
      </c>
      <c r="C18" s="142" t="s">
        <v>40</v>
      </c>
      <c r="D18" s="142" t="s">
        <v>0</v>
      </c>
      <c r="E18" s="142" t="s">
        <v>1</v>
      </c>
      <c r="F18" s="142" t="s">
        <v>2</v>
      </c>
      <c r="G18" s="142" t="s">
        <v>3</v>
      </c>
      <c r="H18" s="142" t="s">
        <v>4</v>
      </c>
      <c r="I18" s="142" t="s">
        <v>5</v>
      </c>
      <c r="J18" s="142" t="s">
        <v>6</v>
      </c>
      <c r="K18" s="142" t="s">
        <v>7</v>
      </c>
      <c r="L18" s="142" t="s">
        <v>8</v>
      </c>
      <c r="M18" s="142" t="s">
        <v>9</v>
      </c>
      <c r="N18" s="142" t="s">
        <v>10</v>
      </c>
      <c r="O18" s="142" t="s">
        <v>11</v>
      </c>
      <c r="P18" s="75"/>
      <c r="Q18" s="75"/>
    </row>
    <row r="19" spans="1:17" s="21" customFormat="1" ht="14.25" thickTop="1">
      <c r="A19" s="75"/>
      <c r="B19" s="70"/>
      <c r="C19" s="71"/>
      <c r="D19" s="63"/>
      <c r="E19" s="63"/>
      <c r="F19" s="63"/>
      <c r="G19" s="63"/>
      <c r="H19" s="63"/>
      <c r="I19" s="63"/>
      <c r="J19" s="63"/>
      <c r="K19" s="63"/>
      <c r="L19" s="63"/>
      <c r="M19" s="63"/>
      <c r="N19" s="63"/>
      <c r="O19" s="64"/>
      <c r="P19" s="143">
        <f>IF(C19="GJ",SUM(D19:O19),SUM(D19:O19)/1000)</f>
        <v>0</v>
      </c>
      <c r="Q19" s="143"/>
    </row>
    <row r="20" spans="1:17" s="21" customFormat="1">
      <c r="A20" s="75"/>
      <c r="B20" s="72"/>
      <c r="C20" s="17"/>
      <c r="D20" s="18"/>
      <c r="E20" s="18"/>
      <c r="F20" s="18"/>
      <c r="G20" s="18"/>
      <c r="H20" s="18"/>
      <c r="I20" s="18"/>
      <c r="J20" s="18"/>
      <c r="K20" s="18"/>
      <c r="L20" s="18"/>
      <c r="M20" s="18"/>
      <c r="N20" s="18"/>
      <c r="O20" s="66"/>
      <c r="P20" s="143">
        <f t="shared" ref="P20:P22" si="1">IF(C20="GJ",SUM(D20:O20),SUM(D20:O20)/1000)</f>
        <v>0</v>
      </c>
      <c r="Q20" s="143"/>
    </row>
    <row r="21" spans="1:17" s="21" customFormat="1">
      <c r="A21" s="75"/>
      <c r="B21" s="72"/>
      <c r="C21" s="17"/>
      <c r="D21" s="18"/>
      <c r="E21" s="18"/>
      <c r="F21" s="18"/>
      <c r="G21" s="18"/>
      <c r="H21" s="18"/>
      <c r="I21" s="18"/>
      <c r="J21" s="18"/>
      <c r="K21" s="18"/>
      <c r="L21" s="18"/>
      <c r="M21" s="18"/>
      <c r="N21" s="18"/>
      <c r="O21" s="66"/>
      <c r="P21" s="143">
        <f t="shared" si="1"/>
        <v>0</v>
      </c>
      <c r="Q21" s="143"/>
    </row>
    <row r="22" spans="1:17" ht="14.25" thickBot="1">
      <c r="A22" s="75"/>
      <c r="B22" s="73"/>
      <c r="C22" s="74"/>
      <c r="D22" s="68"/>
      <c r="E22" s="68"/>
      <c r="F22" s="68"/>
      <c r="G22" s="68"/>
      <c r="H22" s="68"/>
      <c r="I22" s="68"/>
      <c r="J22" s="68"/>
      <c r="K22" s="68"/>
      <c r="L22" s="68"/>
      <c r="M22" s="68"/>
      <c r="N22" s="68"/>
      <c r="O22" s="69"/>
      <c r="P22" s="143">
        <f t="shared" si="1"/>
        <v>0</v>
      </c>
      <c r="Q22" s="143"/>
    </row>
    <row r="23" spans="1:17" s="21" customFormat="1" ht="14.25" thickTop="1">
      <c r="A23" s="75"/>
      <c r="B23" s="75"/>
      <c r="C23" s="75"/>
      <c r="D23" s="75"/>
      <c r="E23" s="75"/>
      <c r="F23" s="75"/>
      <c r="G23" s="75"/>
      <c r="H23" s="75"/>
      <c r="I23" s="75"/>
      <c r="J23" s="75"/>
      <c r="K23" s="75"/>
      <c r="L23" s="75"/>
      <c r="M23" s="75"/>
      <c r="N23" s="75"/>
      <c r="O23" s="75"/>
      <c r="P23" s="75"/>
      <c r="Q23" s="75"/>
    </row>
    <row r="24" spans="1:17">
      <c r="A24" s="75"/>
      <c r="B24" s="230" t="s">
        <v>46</v>
      </c>
      <c r="C24" s="230"/>
      <c r="D24" s="230"/>
      <c r="E24" s="230"/>
      <c r="F24" s="146"/>
      <c r="G24" s="147"/>
      <c r="H24" s="147"/>
      <c r="I24" s="148" t="s">
        <v>18</v>
      </c>
      <c r="J24" s="75"/>
      <c r="K24" s="75"/>
      <c r="L24" s="75"/>
      <c r="M24" s="75"/>
      <c r="N24" s="75"/>
      <c r="O24" s="75"/>
      <c r="P24" s="75"/>
      <c r="Q24" s="75"/>
    </row>
    <row r="25" spans="1:17">
      <c r="A25" s="75"/>
      <c r="B25" s="230">
        <f>SUM(P8:P15)-SUM(P19:P22)</f>
        <v>0</v>
      </c>
      <c r="C25" s="230"/>
      <c r="D25" s="230"/>
      <c r="E25" s="230"/>
      <c r="F25" s="149" t="s">
        <v>48</v>
      </c>
      <c r="G25" s="150">
        <v>0.06</v>
      </c>
      <c r="H25" s="149" t="s">
        <v>47</v>
      </c>
      <c r="I25" s="151" t="str">
        <f ca="1">M4</f>
        <v/>
      </c>
      <c r="J25" s="75" t="str">
        <f>IF(M2=2019,"）^2 / 0.060","）")</f>
        <v>）</v>
      </c>
      <c r="K25" s="152" t="s">
        <v>131</v>
      </c>
      <c r="L25" s="152">
        <v>0.5</v>
      </c>
      <c r="M25" s="75" t="s">
        <v>83</v>
      </c>
      <c r="N25" s="75"/>
      <c r="O25" s="75"/>
      <c r="P25" s="75"/>
      <c r="Q25" s="75"/>
    </row>
    <row r="26" spans="1:17" ht="14.25" thickBot="1">
      <c r="A26" s="75"/>
      <c r="B26" s="149"/>
      <c r="C26" s="149"/>
      <c r="D26" s="149"/>
      <c r="E26" s="149"/>
      <c r="F26" s="75"/>
      <c r="G26" s="75"/>
      <c r="H26" s="75"/>
      <c r="I26" s="75"/>
      <c r="J26" s="75"/>
      <c r="K26" s="75"/>
      <c r="L26" s="75"/>
      <c r="M26" s="75"/>
      <c r="N26" s="75"/>
      <c r="O26" s="75"/>
      <c r="P26" s="75"/>
      <c r="Q26" s="75"/>
    </row>
    <row r="27" spans="1:17" ht="24" customHeight="1" thickTop="1" thickBot="1">
      <c r="A27" s="75"/>
      <c r="B27" s="75"/>
      <c r="C27" s="75"/>
      <c r="D27" s="75"/>
      <c r="E27" s="75"/>
      <c r="F27" s="75"/>
      <c r="G27" s="75"/>
      <c r="H27" s="75"/>
      <c r="I27" s="75"/>
      <c r="J27" s="231" t="s">
        <v>51</v>
      </c>
      <c r="K27" s="232"/>
      <c r="L27" s="232"/>
      <c r="M27" s="233" t="str">
        <f ca="1">IFERROR(IF(M2=2023,B25*(G25-I25)*0.5),"")</f>
        <v/>
      </c>
      <c r="N27" s="234"/>
      <c r="O27" s="235"/>
      <c r="P27" s="75"/>
      <c r="Q27" s="75"/>
    </row>
    <row r="28" spans="1:17" ht="14.25" thickTop="1">
      <c r="A28" s="75"/>
      <c r="B28" s="75" t="s">
        <v>123</v>
      </c>
      <c r="C28" s="75"/>
      <c r="D28" s="75"/>
      <c r="E28" s="75"/>
      <c r="F28" s="75"/>
      <c r="G28" s="75"/>
      <c r="H28" s="75"/>
      <c r="I28" s="75"/>
      <c r="J28" s="75"/>
      <c r="K28" s="75"/>
      <c r="L28" s="75"/>
      <c r="M28" s="75"/>
      <c r="N28" s="75"/>
      <c r="O28" s="141"/>
      <c r="P28" s="75"/>
      <c r="Q28" s="75"/>
    </row>
    <row r="29" spans="1:17" s="21" customFormat="1">
      <c r="A29" s="75"/>
      <c r="B29" s="75" t="s">
        <v>168</v>
      </c>
      <c r="C29" s="75"/>
      <c r="D29" s="75"/>
      <c r="E29" s="75"/>
      <c r="F29" s="75"/>
      <c r="G29" s="75"/>
      <c r="H29" s="75"/>
      <c r="I29" s="75"/>
      <c r="J29" s="75"/>
      <c r="K29" s="75"/>
      <c r="L29" s="75"/>
      <c r="M29" s="75"/>
      <c r="N29" s="75"/>
      <c r="O29" s="141"/>
      <c r="P29" s="75"/>
      <c r="Q29" s="75"/>
    </row>
    <row r="30" spans="1:17" s="21" customFormat="1">
      <c r="A30" s="75"/>
      <c r="B30" s="76" t="s">
        <v>170</v>
      </c>
      <c r="C30" s="75"/>
      <c r="D30" s="75"/>
      <c r="E30" s="75"/>
      <c r="F30" s="75"/>
      <c r="G30" s="75"/>
      <c r="H30" s="75"/>
      <c r="I30" s="75"/>
      <c r="J30" s="75"/>
      <c r="K30" s="75"/>
      <c r="L30" s="75"/>
      <c r="M30" s="75"/>
      <c r="N30" s="75"/>
      <c r="O30" s="75"/>
      <c r="P30" s="75"/>
      <c r="Q30" s="75"/>
    </row>
    <row r="31" spans="1:17" s="21" customFormat="1">
      <c r="A31" s="75"/>
      <c r="B31" s="76" t="s">
        <v>169</v>
      </c>
      <c r="C31" s="75"/>
      <c r="D31" s="75"/>
      <c r="E31" s="75"/>
      <c r="F31" s="75"/>
      <c r="G31" s="75"/>
      <c r="H31" s="75"/>
      <c r="I31" s="75"/>
      <c r="J31" s="75"/>
      <c r="K31" s="75"/>
      <c r="L31" s="75"/>
      <c r="M31" s="75"/>
      <c r="N31" s="75"/>
      <c r="O31" s="75"/>
      <c r="P31" s="75"/>
      <c r="Q31" s="75"/>
    </row>
    <row r="32" spans="1:17" s="21" customFormat="1">
      <c r="A32" s="75"/>
      <c r="B32" s="75" t="s">
        <v>171</v>
      </c>
      <c r="C32" s="75"/>
      <c r="D32" s="75"/>
      <c r="E32" s="75"/>
      <c r="F32" s="75"/>
      <c r="G32" s="75"/>
      <c r="H32" s="75"/>
      <c r="I32" s="75"/>
      <c r="J32" s="75"/>
      <c r="K32" s="75"/>
      <c r="L32" s="75"/>
      <c r="M32" s="75"/>
      <c r="N32" s="75"/>
      <c r="O32" s="75"/>
      <c r="P32" s="75"/>
      <c r="Q32" s="75"/>
    </row>
    <row r="33" spans="1:17" s="21" customFormat="1">
      <c r="A33" s="75"/>
      <c r="B33" s="75" t="s">
        <v>172</v>
      </c>
      <c r="C33" s="75"/>
      <c r="D33" s="75"/>
      <c r="E33" s="75"/>
      <c r="F33" s="75"/>
      <c r="G33" s="75"/>
      <c r="H33" s="75"/>
      <c r="I33" s="75"/>
      <c r="J33" s="75"/>
      <c r="K33" s="75"/>
      <c r="L33" s="75"/>
      <c r="M33" s="75"/>
      <c r="N33" s="75"/>
      <c r="O33" s="75"/>
      <c r="P33" s="75"/>
      <c r="Q33" s="75"/>
    </row>
    <row r="34" spans="1:17" s="21" customFormat="1">
      <c r="A34" s="75"/>
      <c r="B34" s="75" t="s">
        <v>206</v>
      </c>
      <c r="C34" s="75"/>
      <c r="D34" s="75"/>
      <c r="E34" s="75"/>
      <c r="F34" s="75"/>
      <c r="G34" s="75"/>
      <c r="H34" s="75"/>
      <c r="I34" s="75"/>
      <c r="J34" s="75"/>
      <c r="K34" s="75"/>
      <c r="L34" s="75"/>
      <c r="M34" s="75"/>
      <c r="N34" s="75"/>
      <c r="O34" s="75"/>
      <c r="P34" s="75"/>
      <c r="Q34" s="75"/>
    </row>
    <row r="35" spans="1:17" s="21" customFormat="1">
      <c r="A35" s="75"/>
      <c r="B35" s="75"/>
      <c r="C35" s="75"/>
      <c r="D35" s="75"/>
      <c r="E35" s="75"/>
      <c r="F35" s="75"/>
      <c r="G35" s="75"/>
      <c r="H35" s="75"/>
      <c r="I35" s="75"/>
      <c r="J35" s="75"/>
      <c r="K35" s="75"/>
      <c r="L35" s="75"/>
      <c r="M35" s="75"/>
      <c r="N35" s="75"/>
      <c r="O35" s="75"/>
      <c r="P35" s="75"/>
      <c r="Q35" s="75"/>
    </row>
    <row r="36" spans="1:17">
      <c r="A36" s="75"/>
      <c r="B36" s="75"/>
      <c r="C36" s="75"/>
      <c r="D36" s="75"/>
      <c r="E36" s="75"/>
      <c r="F36" s="75"/>
      <c r="G36" s="75"/>
      <c r="H36" s="75"/>
      <c r="I36" s="75"/>
      <c r="J36" s="75"/>
      <c r="K36" s="75"/>
      <c r="L36" s="75"/>
      <c r="M36" s="75"/>
      <c r="N36" s="75"/>
      <c r="O36" s="75"/>
      <c r="P36" s="75"/>
      <c r="Q36" s="75"/>
    </row>
    <row r="42" spans="1:17">
      <c r="J42" s="21"/>
    </row>
  </sheetData>
  <sheetProtection password="9DFD" sheet="1" objects="1" scenarios="1"/>
  <mergeCells count="9">
    <mergeCell ref="B25:E25"/>
    <mergeCell ref="J27:L27"/>
    <mergeCell ref="M27:O27"/>
    <mergeCell ref="K2:L2"/>
    <mergeCell ref="F4:I4"/>
    <mergeCell ref="B4:E4"/>
    <mergeCell ref="K4:L4"/>
    <mergeCell ref="M4:O4"/>
    <mergeCell ref="B24:E24"/>
  </mergeCells>
  <phoneticPr fontId="1"/>
  <dataValidations count="2">
    <dataValidation type="list" allowBlank="1" showInputMessage="1" showErrorMessage="1" sqref="F4:I4">
      <formula1>低炭素熱プルダウン対象範囲</formula1>
    </dataValidation>
    <dataValidation type="list" allowBlank="1" showInputMessage="1" showErrorMessage="1" sqref="M2">
      <formula1>"2023"</formula1>
    </dataValidation>
  </dataValidations>
  <pageMargins left="0.70866141732283472" right="0.70866141732283472" top="0.74803149606299213" bottom="0.74803149606299213" header="0.31496062992125984" footer="0.31496062992125984"/>
  <pageSetup paperSize="9" scale="7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単位テーブル!$A$6:$A$7</xm:f>
          </x14:formula1>
          <xm:sqref>C8:C15 C19:C22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R38"/>
  <sheetViews>
    <sheetView showGridLines="0" view="pageBreakPreview" zoomScaleNormal="100" zoomScaleSheetLayoutView="100" workbookViewId="0">
      <selection activeCell="B2" sqref="B2"/>
    </sheetView>
  </sheetViews>
  <sheetFormatPr defaultColWidth="9" defaultRowHeight="13.5"/>
  <cols>
    <col min="1" max="1" width="0.625" style="21" customWidth="1"/>
    <col min="2" max="3" width="9" style="21" customWidth="1"/>
    <col min="4" max="4" width="9" style="21"/>
    <col min="5" max="5" width="9" style="21" customWidth="1"/>
    <col min="6" max="15" width="9" style="21"/>
    <col min="16" max="16" width="7.5" style="21" customWidth="1"/>
    <col min="17" max="17" width="20.625" style="21" customWidth="1"/>
    <col min="18" max="16384" width="9" style="21"/>
  </cols>
  <sheetData>
    <row r="1" spans="2:18" ht="14.25" thickBot="1"/>
    <row r="2" spans="2:18" ht="18.75" thickTop="1" thickBot="1">
      <c r="B2" s="57" t="s">
        <v>221</v>
      </c>
      <c r="C2" s="14"/>
      <c r="K2" s="191" t="s">
        <v>72</v>
      </c>
      <c r="L2" s="192"/>
      <c r="M2" s="29">
        <v>2023</v>
      </c>
      <c r="O2" s="167" t="s">
        <v>219</v>
      </c>
    </row>
    <row r="3" spans="2:18" ht="15" thickTop="1" thickBot="1"/>
    <row r="4" spans="2:18" ht="22.5" customHeight="1" thickTop="1" thickBot="1">
      <c r="B4" s="193" t="s">
        <v>13</v>
      </c>
      <c r="C4" s="251"/>
      <c r="D4" s="251"/>
      <c r="E4" s="251"/>
      <c r="F4" s="252" t="s">
        <v>127</v>
      </c>
      <c r="G4" s="253"/>
      <c r="H4" s="253"/>
      <c r="I4" s="254"/>
      <c r="K4" s="193" t="s">
        <v>12</v>
      </c>
      <c r="L4" s="194"/>
      <c r="M4" s="195">
        <v>0.05</v>
      </c>
      <c r="N4" s="196"/>
      <c r="O4" s="197"/>
    </row>
    <row r="5" spans="2:18" ht="14.25" thickTop="1"/>
    <row r="6" spans="2:18">
      <c r="B6" s="21" t="s">
        <v>39</v>
      </c>
    </row>
    <row r="7" spans="2:18">
      <c r="B7" s="51" t="s">
        <v>84</v>
      </c>
      <c r="C7" s="51" t="s">
        <v>40</v>
      </c>
      <c r="D7" s="51" t="s">
        <v>0</v>
      </c>
      <c r="E7" s="51" t="s">
        <v>1</v>
      </c>
      <c r="F7" s="51" t="s">
        <v>2</v>
      </c>
      <c r="G7" s="51" t="s">
        <v>3</v>
      </c>
      <c r="H7" s="51" t="s">
        <v>4</v>
      </c>
      <c r="I7" s="51" t="s">
        <v>5</v>
      </c>
      <c r="J7" s="51" t="s">
        <v>6</v>
      </c>
      <c r="K7" s="51" t="s">
        <v>7</v>
      </c>
      <c r="L7" s="51" t="s">
        <v>8</v>
      </c>
      <c r="M7" s="51" t="s">
        <v>9</v>
      </c>
      <c r="N7" s="51" t="s">
        <v>10</v>
      </c>
      <c r="O7" s="51" t="s">
        <v>11</v>
      </c>
      <c r="R7" s="2"/>
    </row>
    <row r="8" spans="2:18">
      <c r="B8" s="17" t="s">
        <v>125</v>
      </c>
      <c r="C8" s="17" t="s">
        <v>43</v>
      </c>
      <c r="D8" s="18">
        <v>10244</v>
      </c>
      <c r="E8" s="18">
        <v>10440</v>
      </c>
      <c r="F8" s="18">
        <v>10600</v>
      </c>
      <c r="G8" s="18">
        <v>12162</v>
      </c>
      <c r="H8" s="18">
        <v>13840</v>
      </c>
      <c r="I8" s="18">
        <v>12456</v>
      </c>
      <c r="J8" s="18">
        <v>10829</v>
      </c>
      <c r="K8" s="18">
        <v>0</v>
      </c>
      <c r="L8" s="18">
        <v>0</v>
      </c>
      <c r="M8" s="18">
        <v>0</v>
      </c>
      <c r="N8" s="18">
        <v>0</v>
      </c>
      <c r="O8" s="18">
        <v>0</v>
      </c>
      <c r="P8" s="4"/>
      <c r="Q8" s="4"/>
      <c r="R8" s="2"/>
    </row>
    <row r="9" spans="2:18">
      <c r="B9" s="17" t="s">
        <v>126</v>
      </c>
      <c r="C9" s="17" t="s">
        <v>43</v>
      </c>
      <c r="D9" s="18">
        <v>0</v>
      </c>
      <c r="E9" s="18">
        <v>0</v>
      </c>
      <c r="F9" s="18">
        <v>0</v>
      </c>
      <c r="G9" s="18">
        <v>0</v>
      </c>
      <c r="H9" s="18">
        <v>0</v>
      </c>
      <c r="I9" s="18">
        <v>0</v>
      </c>
      <c r="J9" s="18">
        <v>0</v>
      </c>
      <c r="K9" s="18">
        <v>10210</v>
      </c>
      <c r="L9" s="18">
        <v>10200</v>
      </c>
      <c r="M9" s="18">
        <v>11738</v>
      </c>
      <c r="N9" s="18">
        <v>11831</v>
      </c>
      <c r="O9" s="18">
        <v>10246</v>
      </c>
      <c r="P9" s="4"/>
      <c r="Q9" s="4"/>
      <c r="R9" s="2"/>
    </row>
    <row r="10" spans="2:18" ht="14.25" thickBot="1">
      <c r="B10" s="17"/>
      <c r="C10" s="77"/>
      <c r="D10" s="78"/>
      <c r="E10" s="78"/>
      <c r="F10" s="78"/>
      <c r="G10" s="78"/>
      <c r="H10" s="78"/>
      <c r="I10" s="78"/>
      <c r="J10" s="78"/>
      <c r="K10" s="78"/>
      <c r="L10" s="78"/>
      <c r="M10" s="78"/>
      <c r="N10" s="78"/>
      <c r="O10" s="78"/>
      <c r="P10" s="4"/>
      <c r="Q10" s="4"/>
      <c r="R10" s="2"/>
    </row>
    <row r="11" spans="2:18" ht="14.25" thickTop="1">
      <c r="B11" s="58"/>
      <c r="C11" s="81" t="s">
        <v>43</v>
      </c>
      <c r="D11" s="82">
        <v>10244</v>
      </c>
      <c r="E11" s="82">
        <v>10440</v>
      </c>
      <c r="F11" s="82">
        <v>10600</v>
      </c>
      <c r="G11" s="82">
        <v>12162</v>
      </c>
      <c r="H11" s="82">
        <v>13840</v>
      </c>
      <c r="I11" s="82">
        <v>12456</v>
      </c>
      <c r="J11" s="82">
        <v>10829</v>
      </c>
      <c r="K11" s="82">
        <v>10210</v>
      </c>
      <c r="L11" s="82">
        <v>10200</v>
      </c>
      <c r="M11" s="82">
        <v>11738</v>
      </c>
      <c r="N11" s="82">
        <v>11831</v>
      </c>
      <c r="O11" s="83">
        <v>10246</v>
      </c>
      <c r="P11" s="4"/>
      <c r="Q11" s="4"/>
      <c r="R11" s="2"/>
    </row>
    <row r="12" spans="2:18">
      <c r="B12" s="58"/>
      <c r="C12" s="84" t="s">
        <v>124</v>
      </c>
      <c r="D12" s="18">
        <v>10244000</v>
      </c>
      <c r="E12" s="18">
        <v>10440000</v>
      </c>
      <c r="F12" s="18">
        <v>10600000</v>
      </c>
      <c r="G12" s="18">
        <v>12162000</v>
      </c>
      <c r="H12" s="18">
        <v>13840000</v>
      </c>
      <c r="I12" s="18">
        <v>12456000</v>
      </c>
      <c r="J12" s="18">
        <v>10829000</v>
      </c>
      <c r="K12" s="18">
        <v>10210000</v>
      </c>
      <c r="L12" s="18">
        <v>10200000</v>
      </c>
      <c r="M12" s="18">
        <v>11738000</v>
      </c>
      <c r="N12" s="18">
        <v>11831000</v>
      </c>
      <c r="O12" s="85">
        <v>10246000</v>
      </c>
      <c r="P12" s="4"/>
      <c r="Q12" s="4"/>
      <c r="R12" s="2"/>
    </row>
    <row r="13" spans="2:18" ht="14.25" thickBot="1">
      <c r="B13" s="58"/>
      <c r="C13" s="86" t="s">
        <v>43</v>
      </c>
      <c r="D13" s="87"/>
      <c r="E13" s="87"/>
      <c r="F13" s="87"/>
      <c r="G13" s="87"/>
      <c r="H13" s="87"/>
      <c r="I13" s="87"/>
      <c r="J13" s="87"/>
      <c r="K13" s="87"/>
      <c r="L13" s="87"/>
      <c r="M13" s="87"/>
      <c r="N13" s="87"/>
      <c r="O13" s="88">
        <v>134796</v>
      </c>
      <c r="P13" s="4"/>
      <c r="Q13" s="4"/>
      <c r="R13" s="2"/>
    </row>
    <row r="14" spans="2:18" ht="14.25" thickTop="1">
      <c r="B14" s="17"/>
      <c r="C14" s="79"/>
      <c r="D14" s="80"/>
      <c r="E14" s="80"/>
      <c r="F14" s="80"/>
      <c r="G14" s="80"/>
      <c r="H14" s="80"/>
      <c r="I14" s="80"/>
      <c r="J14" s="80"/>
      <c r="K14" s="80"/>
      <c r="L14" s="80"/>
      <c r="M14" s="80"/>
      <c r="N14" s="80"/>
      <c r="O14" s="80"/>
      <c r="P14" s="4"/>
      <c r="Q14" s="4"/>
      <c r="R14" s="2"/>
    </row>
    <row r="15" spans="2:18">
      <c r="B15" s="17"/>
      <c r="C15" s="17"/>
      <c r="D15" s="18"/>
      <c r="E15" s="18"/>
      <c r="F15" s="18"/>
      <c r="G15" s="18"/>
      <c r="H15" s="18"/>
      <c r="I15" s="18"/>
      <c r="J15" s="18"/>
      <c r="K15" s="18"/>
      <c r="L15" s="18"/>
      <c r="M15" s="18"/>
      <c r="N15" s="18"/>
      <c r="O15" s="18"/>
      <c r="P15" s="4"/>
      <c r="Q15" s="4"/>
      <c r="R15" s="2"/>
    </row>
    <row r="16" spans="2:18">
      <c r="B16" s="89"/>
      <c r="C16" s="89"/>
      <c r="D16" s="90"/>
      <c r="E16" s="90"/>
      <c r="F16" s="90"/>
      <c r="G16" s="90"/>
      <c r="H16" s="90"/>
      <c r="I16" s="90"/>
      <c r="J16" s="90"/>
      <c r="K16" s="90"/>
      <c r="L16" s="90"/>
      <c r="M16" s="90"/>
      <c r="N16" s="90"/>
      <c r="O16" s="90"/>
      <c r="P16" s="4"/>
      <c r="Q16" s="4"/>
      <c r="R16" s="2"/>
    </row>
    <row r="17" spans="2:18">
      <c r="B17" s="89"/>
      <c r="C17" s="89"/>
      <c r="D17" s="90"/>
      <c r="E17" s="90"/>
      <c r="F17" s="90"/>
      <c r="G17" s="90"/>
      <c r="H17" s="90"/>
      <c r="I17" s="90"/>
      <c r="J17" s="90"/>
      <c r="K17" s="90"/>
      <c r="L17" s="90"/>
      <c r="M17" s="90"/>
      <c r="N17" s="90"/>
      <c r="O17" s="90"/>
      <c r="P17" s="4"/>
      <c r="Q17" s="4"/>
      <c r="R17" s="2"/>
    </row>
    <row r="18" spans="2:18">
      <c r="B18" s="89"/>
      <c r="C18" s="89"/>
      <c r="D18" s="90"/>
      <c r="E18" s="90"/>
      <c r="F18" s="90"/>
      <c r="G18" s="90"/>
      <c r="H18" s="90"/>
      <c r="I18" s="90"/>
      <c r="J18" s="90"/>
      <c r="K18" s="90"/>
      <c r="L18" s="90"/>
      <c r="M18" s="90"/>
      <c r="N18" s="90"/>
      <c r="O18" s="90"/>
      <c r="P18" s="4"/>
      <c r="Q18" s="4"/>
      <c r="R18" s="2"/>
    </row>
    <row r="20" spans="2:18">
      <c r="B20" s="22" t="s">
        <v>62</v>
      </c>
      <c r="C20" s="40"/>
      <c r="P20" s="4"/>
      <c r="Q20" s="4"/>
    </row>
    <row r="21" spans="2:18">
      <c r="B21" s="51" t="s">
        <v>84</v>
      </c>
      <c r="C21" s="51" t="s">
        <v>40</v>
      </c>
      <c r="D21" s="51" t="s">
        <v>0</v>
      </c>
      <c r="E21" s="51" t="s">
        <v>1</v>
      </c>
      <c r="F21" s="51" t="s">
        <v>2</v>
      </c>
      <c r="G21" s="51" t="s">
        <v>3</v>
      </c>
      <c r="H21" s="51" t="s">
        <v>4</v>
      </c>
      <c r="I21" s="51" t="s">
        <v>5</v>
      </c>
      <c r="J21" s="51" t="s">
        <v>6</v>
      </c>
      <c r="K21" s="51" t="s">
        <v>7</v>
      </c>
      <c r="L21" s="51" t="s">
        <v>8</v>
      </c>
      <c r="M21" s="51" t="s">
        <v>9</v>
      </c>
      <c r="N21" s="51" t="s">
        <v>10</v>
      </c>
      <c r="O21" s="51" t="s">
        <v>11</v>
      </c>
    </row>
    <row r="22" spans="2:18">
      <c r="B22" s="91"/>
      <c r="C22" s="92" t="s">
        <v>43</v>
      </c>
      <c r="D22" s="93">
        <v>200</v>
      </c>
      <c r="E22" s="93">
        <v>200</v>
      </c>
      <c r="F22" s="93">
        <v>200</v>
      </c>
      <c r="G22" s="93">
        <v>200</v>
      </c>
      <c r="H22" s="93">
        <v>200</v>
      </c>
      <c r="I22" s="93">
        <v>200</v>
      </c>
      <c r="J22" s="93">
        <v>200</v>
      </c>
      <c r="K22" s="93"/>
      <c r="L22" s="93"/>
      <c r="M22" s="93"/>
      <c r="N22" s="93"/>
      <c r="O22" s="94"/>
      <c r="P22" s="4"/>
      <c r="Q22" s="4"/>
    </row>
    <row r="23" spans="2:18">
      <c r="B23" s="95"/>
      <c r="C23" s="17" t="s">
        <v>43</v>
      </c>
      <c r="D23" s="18"/>
      <c r="E23" s="18"/>
      <c r="F23" s="18"/>
      <c r="G23" s="18"/>
      <c r="H23" s="18"/>
      <c r="I23" s="18"/>
      <c r="J23" s="18"/>
      <c r="K23" s="18">
        <v>300</v>
      </c>
      <c r="L23" s="18">
        <v>300</v>
      </c>
      <c r="M23" s="18">
        <v>300</v>
      </c>
      <c r="N23" s="18">
        <v>300</v>
      </c>
      <c r="O23" s="18">
        <v>300</v>
      </c>
      <c r="P23" s="4"/>
      <c r="Q23" s="4"/>
    </row>
    <row r="24" spans="2:18">
      <c r="B24" s="95"/>
      <c r="C24" s="17"/>
      <c r="D24" s="18"/>
      <c r="E24" s="18"/>
      <c r="F24" s="18"/>
      <c r="G24" s="18"/>
      <c r="H24" s="18"/>
      <c r="I24" s="18"/>
      <c r="J24" s="18"/>
      <c r="K24" s="18"/>
      <c r="L24" s="18"/>
      <c r="M24" s="18"/>
      <c r="N24" s="18"/>
      <c r="O24" s="96"/>
      <c r="P24" s="4"/>
      <c r="Q24" s="4"/>
    </row>
    <row r="25" spans="2:18">
      <c r="B25" s="97"/>
      <c r="C25" s="98"/>
      <c r="D25" s="99"/>
      <c r="E25" s="99"/>
      <c r="F25" s="99"/>
      <c r="G25" s="99"/>
      <c r="H25" s="99"/>
      <c r="I25" s="99"/>
      <c r="J25" s="99"/>
      <c r="K25" s="99"/>
      <c r="L25" s="99"/>
      <c r="M25" s="99"/>
      <c r="N25" s="99"/>
      <c r="O25" s="100"/>
      <c r="P25" s="4"/>
      <c r="Q25" s="4"/>
    </row>
    <row r="27" spans="2:18">
      <c r="B27" s="208" t="s">
        <v>46</v>
      </c>
      <c r="C27" s="208"/>
      <c r="D27" s="208"/>
      <c r="E27" s="208"/>
      <c r="F27" s="7"/>
      <c r="G27" s="8"/>
      <c r="H27" s="8"/>
      <c r="I27" s="50" t="s">
        <v>12</v>
      </c>
    </row>
    <row r="28" spans="2:18">
      <c r="B28" s="247">
        <f>SUM(P8:P9)-SUM(P22:P25)</f>
        <v>0</v>
      </c>
      <c r="C28" s="247"/>
      <c r="D28" s="247"/>
      <c r="E28" s="247"/>
      <c r="F28" s="49" t="s">
        <v>48</v>
      </c>
      <c r="G28" s="12">
        <v>0.06</v>
      </c>
      <c r="H28" s="49" t="s">
        <v>47</v>
      </c>
      <c r="I28" s="16">
        <f>M4</f>
        <v>0.05</v>
      </c>
      <c r="J28" s="21" t="str">
        <f>IF(M2&gt;=2020,"）","）^2/0.060")</f>
        <v>）</v>
      </c>
      <c r="K28" s="5" t="s">
        <v>131</v>
      </c>
      <c r="L28" s="5">
        <v>0.5</v>
      </c>
      <c r="M28" s="21" t="s">
        <v>83</v>
      </c>
    </row>
    <row r="29" spans="2:18" ht="14.25" thickBot="1">
      <c r="B29" s="49"/>
      <c r="C29" s="49"/>
      <c r="D29" s="49"/>
      <c r="E29" s="49"/>
    </row>
    <row r="30" spans="2:18" ht="24" customHeight="1" thickTop="1" thickBot="1">
      <c r="J30" s="210" t="s">
        <v>51</v>
      </c>
      <c r="K30" s="211"/>
      <c r="L30" s="211"/>
      <c r="M30" s="248">
        <v>659.48</v>
      </c>
      <c r="N30" s="249"/>
      <c r="O30" s="250"/>
    </row>
    <row r="31" spans="2:18" ht="14.25" thickTop="1">
      <c r="B31" s="75" t="s">
        <v>123</v>
      </c>
      <c r="O31" s="11"/>
    </row>
    <row r="32" spans="2:18">
      <c r="B32" s="75" t="s">
        <v>168</v>
      </c>
      <c r="O32" s="11"/>
    </row>
    <row r="33" spans="2:2">
      <c r="B33" s="76" t="s">
        <v>170</v>
      </c>
    </row>
    <row r="34" spans="2:2">
      <c r="B34" s="76" t="s">
        <v>169</v>
      </c>
    </row>
    <row r="35" spans="2:2">
      <c r="B35" s="75" t="s">
        <v>171</v>
      </c>
    </row>
    <row r="36" spans="2:2">
      <c r="B36" s="75" t="s">
        <v>172</v>
      </c>
    </row>
    <row r="37" spans="2:2">
      <c r="B37" s="75" t="s">
        <v>206</v>
      </c>
    </row>
    <row r="38" spans="2:2">
      <c r="B38" s="75"/>
    </row>
  </sheetData>
  <sheetProtection password="9DFD" sheet="1" objects="1" scenarios="1"/>
  <mergeCells count="9">
    <mergeCell ref="B28:E28"/>
    <mergeCell ref="J30:L30"/>
    <mergeCell ref="M30:O30"/>
    <mergeCell ref="K2:L2"/>
    <mergeCell ref="B4:E4"/>
    <mergeCell ref="F4:I4"/>
    <mergeCell ref="K4:L4"/>
    <mergeCell ref="M4:O4"/>
    <mergeCell ref="B27:E27"/>
  </mergeCells>
  <phoneticPr fontId="1"/>
  <dataValidations count="1">
    <dataValidation type="list" allowBlank="1" showInputMessage="1" showErrorMessage="1" sqref="M2">
      <formula1>"2023"</formula1>
    </dataValidation>
  </dataValidations>
  <pageMargins left="0.70866141732283472" right="0.70866141732283472" top="0.74803149606299213" bottom="0.74803149606299213" header="0.31496062992125984" footer="0.31496062992125984"/>
  <pageSetup paperSize="9" scale="8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単位テーブル!$A$6:$A$7</xm:f>
          </x14:formula1>
          <xm:sqref>C8:C18 C22:C25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7"/>
  <sheetViews>
    <sheetView workbookViewId="0"/>
  </sheetViews>
  <sheetFormatPr defaultRowHeight="13.5"/>
  <sheetData>
    <row r="1" spans="1:1">
      <c r="A1" t="s">
        <v>14</v>
      </c>
    </row>
    <row r="2" spans="1:1">
      <c r="A2" t="s">
        <v>41</v>
      </c>
    </row>
    <row r="3" spans="1:1">
      <c r="A3" t="s">
        <v>42</v>
      </c>
    </row>
    <row r="5" spans="1:1">
      <c r="A5" t="s">
        <v>15</v>
      </c>
    </row>
    <row r="6" spans="1:1">
      <c r="A6" t="s">
        <v>44</v>
      </c>
    </row>
    <row r="7" spans="1:1">
      <c r="A7" t="s">
        <v>45</v>
      </c>
    </row>
  </sheetData>
  <sheetProtection password="D357" sheet="1" objects="1" scenarios="1"/>
  <phoneticPr fontId="1"/>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12"/>
  <sheetViews>
    <sheetView view="pageBreakPreview" zoomScaleNormal="100" zoomScaleSheetLayoutView="100" workbookViewId="0"/>
  </sheetViews>
  <sheetFormatPr defaultRowHeight="13.5"/>
  <cols>
    <col min="1" max="1" width="9.25" style="21" customWidth="1"/>
    <col min="2" max="2" width="37" bestFit="1" customWidth="1"/>
    <col min="3" max="3" width="15" customWidth="1"/>
    <col min="4" max="4" width="11.125" customWidth="1"/>
    <col min="5" max="5" width="20" style="42" bestFit="1" customWidth="1"/>
    <col min="7" max="7" width="9.25" style="21" customWidth="1"/>
    <col min="8" max="8" width="17.25" style="21" bestFit="1" customWidth="1"/>
    <col min="9" max="9" width="17.25" style="21" customWidth="1"/>
    <col min="10" max="10" width="15.875" style="21" customWidth="1"/>
    <col min="11" max="11" width="14.75" style="21" bestFit="1" customWidth="1"/>
    <col min="12" max="12" width="9" style="21"/>
    <col min="13" max="13" width="9.25" customWidth="1"/>
    <col min="14" max="14" width="29.375" customWidth="1"/>
    <col min="15" max="15" width="19.75" style="160" bestFit="1" customWidth="1"/>
  </cols>
  <sheetData>
    <row r="1" spans="1:15">
      <c r="A1" t="s">
        <v>85</v>
      </c>
      <c r="C1" s="32"/>
      <c r="D1" s="33"/>
      <c r="E1" s="41"/>
      <c r="G1" s="21" t="s">
        <v>88</v>
      </c>
      <c r="I1" s="32"/>
      <c r="J1" s="33"/>
      <c r="M1" s="15" t="s">
        <v>19</v>
      </c>
      <c r="N1" s="32"/>
      <c r="O1" s="158"/>
    </row>
    <row r="2" spans="1:15" s="21" customFormat="1">
      <c r="C2" s="32"/>
      <c r="D2" s="33"/>
      <c r="E2" s="41"/>
      <c r="I2" s="32"/>
      <c r="J2" s="33"/>
      <c r="M2" s="3"/>
      <c r="N2" s="32"/>
      <c r="O2" s="158"/>
    </row>
    <row r="3" spans="1:15" ht="27">
      <c r="A3" s="34" t="s">
        <v>90</v>
      </c>
      <c r="B3" s="30" t="s">
        <v>17</v>
      </c>
      <c r="C3" s="34" t="s">
        <v>92</v>
      </c>
      <c r="D3" s="34" t="s">
        <v>91</v>
      </c>
      <c r="E3" s="43" t="s">
        <v>89</v>
      </c>
      <c r="G3" s="34" t="s">
        <v>90</v>
      </c>
      <c r="H3" s="31" t="s">
        <v>17</v>
      </c>
      <c r="I3" s="31" t="s">
        <v>87</v>
      </c>
      <c r="J3" s="34" t="s">
        <v>92</v>
      </c>
      <c r="K3" s="34" t="s">
        <v>91</v>
      </c>
      <c r="M3" s="34" t="s">
        <v>90</v>
      </c>
      <c r="N3" s="30" t="s">
        <v>82</v>
      </c>
      <c r="O3" s="13" t="s">
        <v>38</v>
      </c>
    </row>
    <row r="4" spans="1:15">
      <c r="A4" s="46">
        <v>2019</v>
      </c>
      <c r="B4" s="47" t="s">
        <v>106</v>
      </c>
      <c r="C4" s="48">
        <v>0.313</v>
      </c>
      <c r="D4" s="34"/>
      <c r="E4" s="43"/>
      <c r="F4" s="21"/>
      <c r="G4" s="175">
        <v>2023</v>
      </c>
      <c r="H4" s="175" t="s">
        <v>190</v>
      </c>
      <c r="I4" s="175" t="s">
        <v>212</v>
      </c>
      <c r="J4" s="176">
        <v>0</v>
      </c>
      <c r="K4" s="177">
        <v>1</v>
      </c>
      <c r="M4" s="1">
        <v>2019</v>
      </c>
      <c r="N4" s="1" t="s">
        <v>73</v>
      </c>
      <c r="O4" s="159">
        <v>5.8000000000000003E-2</v>
      </c>
    </row>
    <row r="5" spans="1:15">
      <c r="A5" s="46">
        <v>2019</v>
      </c>
      <c r="B5" s="47" t="s">
        <v>107</v>
      </c>
      <c r="C5" s="48">
        <v>0.19600000000000001</v>
      </c>
      <c r="D5" s="34"/>
      <c r="E5" s="43"/>
      <c r="F5" s="21"/>
      <c r="G5" s="175">
        <v>2023</v>
      </c>
      <c r="H5" s="175" t="s">
        <v>213</v>
      </c>
      <c r="I5" s="174" t="s">
        <v>214</v>
      </c>
      <c r="J5" s="176">
        <v>0</v>
      </c>
      <c r="K5" s="180">
        <v>0.84989999999999999</v>
      </c>
      <c r="M5" s="1">
        <v>2019</v>
      </c>
      <c r="N5" s="1" t="s">
        <v>53</v>
      </c>
      <c r="O5" s="159">
        <v>4.9000000000000002E-2</v>
      </c>
    </row>
    <row r="6" spans="1:15">
      <c r="A6" s="46">
        <v>2019</v>
      </c>
      <c r="B6" s="47" t="s">
        <v>64</v>
      </c>
      <c r="C6" s="48">
        <v>0.314</v>
      </c>
      <c r="D6" s="34"/>
      <c r="E6" s="43"/>
      <c r="F6" s="21"/>
      <c r="G6" s="175">
        <v>2023</v>
      </c>
      <c r="H6" s="175" t="s">
        <v>213</v>
      </c>
      <c r="I6" s="174" t="s">
        <v>215</v>
      </c>
      <c r="J6" s="176">
        <v>0</v>
      </c>
      <c r="K6" s="180">
        <v>0.33710000000000001</v>
      </c>
      <c r="M6" s="1">
        <v>2019</v>
      </c>
      <c r="N6" s="1" t="s">
        <v>54</v>
      </c>
      <c r="O6" s="159">
        <v>5.2999999999999999E-2</v>
      </c>
    </row>
    <row r="7" spans="1:15" s="21" customFormat="1">
      <c r="A7" s="46">
        <v>2019</v>
      </c>
      <c r="B7" s="47" t="s">
        <v>70</v>
      </c>
      <c r="C7" s="48">
        <v>0.14099999999999999</v>
      </c>
      <c r="D7" s="34"/>
      <c r="E7" s="43"/>
      <c r="G7" s="175">
        <v>2023</v>
      </c>
      <c r="H7" s="175" t="s">
        <v>209</v>
      </c>
      <c r="I7" s="175" t="s">
        <v>224</v>
      </c>
      <c r="J7" s="176">
        <v>0</v>
      </c>
      <c r="K7" s="178">
        <v>0</v>
      </c>
      <c r="M7" s="1">
        <v>2019</v>
      </c>
      <c r="N7" s="1" t="s">
        <v>55</v>
      </c>
      <c r="O7" s="159">
        <v>5.0999999999999997E-2</v>
      </c>
    </row>
    <row r="8" spans="1:15">
      <c r="A8" s="46">
        <v>2019</v>
      </c>
      <c r="B8" s="47" t="s">
        <v>108</v>
      </c>
      <c r="C8" s="48">
        <v>0.33500000000000002</v>
      </c>
      <c r="D8" s="34"/>
      <c r="E8" s="43"/>
      <c r="F8" s="21"/>
      <c r="G8" s="175">
        <v>2023</v>
      </c>
      <c r="H8" s="175" t="s">
        <v>209</v>
      </c>
      <c r="I8" s="175" t="s">
        <v>225</v>
      </c>
      <c r="J8" s="176">
        <v>0.29199999999999998</v>
      </c>
      <c r="K8" s="178">
        <v>0</v>
      </c>
      <c r="M8" s="1">
        <v>2019</v>
      </c>
      <c r="N8" s="1" t="s">
        <v>74</v>
      </c>
      <c r="O8" s="159">
        <v>5.7000000000000002E-2</v>
      </c>
    </row>
    <row r="9" spans="1:15" s="21" customFormat="1">
      <c r="A9" s="46">
        <v>2019</v>
      </c>
      <c r="B9" s="47" t="s">
        <v>109</v>
      </c>
      <c r="C9" s="48">
        <v>0.39900000000000002</v>
      </c>
      <c r="D9" s="34"/>
      <c r="E9" s="43"/>
      <c r="G9" s="1"/>
      <c r="H9" s="23"/>
      <c r="I9" s="23"/>
      <c r="J9" s="24"/>
      <c r="K9" s="23"/>
      <c r="M9" s="1">
        <v>2019</v>
      </c>
      <c r="N9" s="1" t="s">
        <v>56</v>
      </c>
      <c r="O9" s="159">
        <v>5.5E-2</v>
      </c>
    </row>
    <row r="10" spans="1:15" s="21" customFormat="1">
      <c r="A10" s="46">
        <v>2019</v>
      </c>
      <c r="B10" s="47" t="s">
        <v>69</v>
      </c>
      <c r="C10" s="48">
        <v>0</v>
      </c>
      <c r="D10" s="34"/>
      <c r="E10" s="43"/>
      <c r="M10" s="1">
        <v>2019</v>
      </c>
      <c r="N10" s="1" t="s">
        <v>20</v>
      </c>
      <c r="O10" s="159">
        <v>4.7E-2</v>
      </c>
    </row>
    <row r="11" spans="1:15" s="21" customFormat="1">
      <c r="A11" s="46">
        <v>2019</v>
      </c>
      <c r="B11" s="47" t="s">
        <v>110</v>
      </c>
      <c r="C11" s="48">
        <v>0.35699999999999998</v>
      </c>
      <c r="D11" s="34"/>
      <c r="E11" s="43"/>
      <c r="M11" s="1">
        <v>2019</v>
      </c>
      <c r="N11" s="1" t="s">
        <v>21</v>
      </c>
      <c r="O11" s="159">
        <v>4.9000000000000002E-2</v>
      </c>
    </row>
    <row r="12" spans="1:15">
      <c r="A12" s="46">
        <v>2019</v>
      </c>
      <c r="B12" s="47" t="s">
        <v>111</v>
      </c>
      <c r="C12" s="48">
        <v>0.35099999999999998</v>
      </c>
      <c r="D12" s="34"/>
      <c r="E12" s="43"/>
      <c r="F12" s="21"/>
      <c r="M12" s="1">
        <v>2019</v>
      </c>
      <c r="N12" s="1" t="s">
        <v>22</v>
      </c>
      <c r="O12" s="159">
        <v>5.0999999999999997E-2</v>
      </c>
    </row>
    <row r="13" spans="1:15" s="21" customFormat="1">
      <c r="A13" s="46">
        <v>2019</v>
      </c>
      <c r="B13" s="47" t="s">
        <v>112</v>
      </c>
      <c r="C13" s="48">
        <v>0.27300000000000002</v>
      </c>
      <c r="D13" s="34"/>
      <c r="E13" s="43"/>
      <c r="M13" s="1">
        <v>2019</v>
      </c>
      <c r="N13" s="1" t="s">
        <v>23</v>
      </c>
      <c r="O13" s="159">
        <v>3.6999999999999998E-2</v>
      </c>
    </row>
    <row r="14" spans="1:15" s="21" customFormat="1">
      <c r="A14" s="46">
        <v>2019</v>
      </c>
      <c r="B14" s="47" t="s">
        <v>98</v>
      </c>
      <c r="C14" s="48">
        <v>0.24299999999999999</v>
      </c>
      <c r="D14" s="34"/>
      <c r="E14" s="43"/>
      <c r="M14" s="1">
        <v>2019</v>
      </c>
      <c r="N14" s="1" t="s">
        <v>24</v>
      </c>
      <c r="O14" s="159">
        <v>4.8000000000000001E-2</v>
      </c>
    </row>
    <row r="15" spans="1:15" s="21" customFormat="1">
      <c r="A15" s="46">
        <v>2019</v>
      </c>
      <c r="B15" s="47" t="s">
        <v>101</v>
      </c>
      <c r="C15" s="48">
        <v>0.23699999999999999</v>
      </c>
      <c r="D15" s="34"/>
      <c r="E15" s="43"/>
      <c r="M15" s="1">
        <v>2019</v>
      </c>
      <c r="N15" s="1" t="s">
        <v>25</v>
      </c>
      <c r="O15" s="159">
        <v>0.05</v>
      </c>
    </row>
    <row r="16" spans="1:15" s="21" customFormat="1">
      <c r="A16" s="46">
        <v>2019</v>
      </c>
      <c r="B16" s="47" t="s">
        <v>102</v>
      </c>
      <c r="C16" s="48">
        <v>0.192</v>
      </c>
      <c r="D16" s="34"/>
      <c r="E16" s="43"/>
      <c r="M16" s="1">
        <v>2019</v>
      </c>
      <c r="N16" s="1" t="s">
        <v>26</v>
      </c>
      <c r="O16" s="159">
        <v>3.7999999999999999E-2</v>
      </c>
    </row>
    <row r="17" spans="1:15">
      <c r="A17" s="46">
        <v>2019</v>
      </c>
      <c r="B17" s="47" t="s">
        <v>113</v>
      </c>
      <c r="C17" s="48">
        <v>4.2999999999999997E-2</v>
      </c>
      <c r="D17" s="34"/>
      <c r="E17" s="43"/>
      <c r="F17" s="21"/>
      <c r="M17" s="1">
        <v>2019</v>
      </c>
      <c r="N17" s="1" t="s">
        <v>75</v>
      </c>
      <c r="O17" s="159">
        <v>5.7000000000000002E-2</v>
      </c>
    </row>
    <row r="18" spans="1:15" s="21" customFormat="1">
      <c r="A18" s="46">
        <v>2019</v>
      </c>
      <c r="B18" s="47" t="s">
        <v>114</v>
      </c>
      <c r="C18" s="48">
        <v>0.39300000000000002</v>
      </c>
      <c r="D18" s="34"/>
      <c r="E18" s="43"/>
      <c r="M18" s="1">
        <v>2019</v>
      </c>
      <c r="N18" s="1" t="s">
        <v>27</v>
      </c>
      <c r="O18" s="159">
        <v>4.2000000000000003E-2</v>
      </c>
    </row>
    <row r="19" spans="1:15" s="21" customFormat="1">
      <c r="A19" s="46">
        <v>2019</v>
      </c>
      <c r="B19" s="47" t="s">
        <v>103</v>
      </c>
      <c r="C19" s="48">
        <v>0.23499999999999999</v>
      </c>
      <c r="D19" s="34"/>
      <c r="E19" s="43"/>
      <c r="M19" s="1">
        <v>2019</v>
      </c>
      <c r="N19" s="1" t="s">
        <v>76</v>
      </c>
      <c r="O19" s="159">
        <v>5.8000000000000003E-2</v>
      </c>
    </row>
    <row r="20" spans="1:15" s="20" customFormat="1">
      <c r="A20" s="46">
        <v>2019</v>
      </c>
      <c r="B20" s="47" t="s">
        <v>115</v>
      </c>
      <c r="C20" s="48">
        <v>0.33600000000000002</v>
      </c>
      <c r="D20" s="34"/>
      <c r="E20" s="43"/>
      <c r="G20" s="21"/>
      <c r="H20" s="21"/>
      <c r="I20" s="21"/>
      <c r="J20" s="21"/>
      <c r="K20" s="21"/>
      <c r="L20" s="21"/>
      <c r="M20" s="1">
        <v>2019</v>
      </c>
      <c r="N20" s="1" t="s">
        <v>28</v>
      </c>
      <c r="O20" s="159">
        <v>5.7000000000000002E-2</v>
      </c>
    </row>
    <row r="21" spans="1:15">
      <c r="A21" s="46">
        <v>2019</v>
      </c>
      <c r="B21" s="47" t="s">
        <v>159</v>
      </c>
      <c r="C21" s="48">
        <v>0.70499999999999996</v>
      </c>
      <c r="D21" s="161"/>
      <c r="E21" s="43"/>
      <c r="F21" s="21"/>
      <c r="M21" s="1">
        <v>2019</v>
      </c>
      <c r="N21" s="1" t="s">
        <v>29</v>
      </c>
      <c r="O21" s="159">
        <v>3.6999999999999998E-2</v>
      </c>
    </row>
    <row r="22" spans="1:15">
      <c r="A22" s="52">
        <v>2020</v>
      </c>
      <c r="B22" s="52" t="s">
        <v>94</v>
      </c>
      <c r="C22" s="53">
        <v>0.24399999999999999</v>
      </c>
      <c r="D22" s="154">
        <v>0.32600000000000001</v>
      </c>
      <c r="E22" s="52">
        <f t="shared" ref="E22:E53" si="0">COUNTIFS($G:$G,$A22,$H:$H,$B22)</f>
        <v>0</v>
      </c>
      <c r="M22" s="1">
        <v>2019</v>
      </c>
      <c r="N22" s="1" t="s">
        <v>57</v>
      </c>
      <c r="O22" s="159">
        <v>5.6000000000000001E-2</v>
      </c>
    </row>
    <row r="23" spans="1:15" s="21" customFormat="1">
      <c r="A23" s="52">
        <v>2020</v>
      </c>
      <c r="B23" s="52" t="s">
        <v>95</v>
      </c>
      <c r="C23" s="53">
        <v>0.151</v>
      </c>
      <c r="D23" s="154">
        <v>0.42859999999999998</v>
      </c>
      <c r="E23" s="52">
        <f t="shared" si="0"/>
        <v>0</v>
      </c>
      <c r="M23" s="1">
        <v>2019</v>
      </c>
      <c r="N23" s="1" t="s">
        <v>77</v>
      </c>
      <c r="O23" s="159">
        <v>5.7000000000000002E-2</v>
      </c>
    </row>
    <row r="24" spans="1:15" s="21" customFormat="1">
      <c r="A24" s="52">
        <v>2020</v>
      </c>
      <c r="B24" s="52" t="s">
        <v>96</v>
      </c>
      <c r="C24" s="53">
        <v>7.1999999999999995E-2</v>
      </c>
      <c r="D24" s="154">
        <v>0.43869999999999998</v>
      </c>
      <c r="E24" s="52">
        <f t="shared" si="0"/>
        <v>0</v>
      </c>
      <c r="M24" s="1">
        <v>2019</v>
      </c>
      <c r="N24" s="1" t="s">
        <v>78</v>
      </c>
      <c r="O24" s="159">
        <v>5.8000000000000003E-2</v>
      </c>
    </row>
    <row r="25" spans="1:15" s="21" customFormat="1">
      <c r="A25" s="52">
        <v>2020</v>
      </c>
      <c r="B25" s="52" t="s">
        <v>97</v>
      </c>
      <c r="C25" s="53">
        <v>0</v>
      </c>
      <c r="D25" s="154">
        <v>0.98719999999999997</v>
      </c>
      <c r="E25" s="52">
        <f t="shared" si="0"/>
        <v>0</v>
      </c>
      <c r="M25" s="1">
        <v>2019</v>
      </c>
      <c r="N25" s="1" t="s">
        <v>30</v>
      </c>
      <c r="O25" s="159">
        <v>5.3999999999999999E-2</v>
      </c>
    </row>
    <row r="26" spans="1:15" s="21" customFormat="1">
      <c r="A26" s="52">
        <v>2020</v>
      </c>
      <c r="B26" s="52" t="s">
        <v>98</v>
      </c>
      <c r="C26" s="53">
        <v>0.252</v>
      </c>
      <c r="D26" s="154">
        <v>0.43189999999999995</v>
      </c>
      <c r="E26" s="52">
        <f t="shared" si="0"/>
        <v>0</v>
      </c>
      <c r="M26" s="1">
        <v>2019</v>
      </c>
      <c r="N26" s="1" t="s">
        <v>58</v>
      </c>
      <c r="O26" s="159">
        <v>5.0999999999999997E-2</v>
      </c>
    </row>
    <row r="27" spans="1:15" s="21" customFormat="1">
      <c r="A27" s="52">
        <v>2020</v>
      </c>
      <c r="B27" s="52" t="s">
        <v>99</v>
      </c>
      <c r="C27" s="53">
        <v>9.2999999999999999E-2</v>
      </c>
      <c r="D27" s="154">
        <v>0.3725</v>
      </c>
      <c r="E27" s="52">
        <f t="shared" si="0"/>
        <v>0</v>
      </c>
      <c r="M27" s="1">
        <v>2019</v>
      </c>
      <c r="N27" s="1" t="s">
        <v>79</v>
      </c>
      <c r="O27" s="159">
        <v>5.2999999999999999E-2</v>
      </c>
    </row>
    <row r="28" spans="1:15" s="21" customFormat="1">
      <c r="A28" s="52">
        <v>2020</v>
      </c>
      <c r="B28" s="52" t="s">
        <v>100</v>
      </c>
      <c r="C28" s="53">
        <v>0</v>
      </c>
      <c r="D28" s="154">
        <v>0.12720000000000001</v>
      </c>
      <c r="E28" s="52">
        <f t="shared" si="0"/>
        <v>0</v>
      </c>
      <c r="M28" s="1">
        <v>2019</v>
      </c>
      <c r="N28" s="1" t="s">
        <v>59</v>
      </c>
      <c r="O28" s="159">
        <v>4.8000000000000001E-2</v>
      </c>
    </row>
    <row r="29" spans="1:15" s="21" customFormat="1">
      <c r="A29" s="52">
        <v>2020</v>
      </c>
      <c r="B29" s="52" t="s">
        <v>101</v>
      </c>
      <c r="C29" s="53">
        <v>0.27400000000000002</v>
      </c>
      <c r="D29" s="154">
        <v>0.44750000000000001</v>
      </c>
      <c r="E29" s="52">
        <f t="shared" si="0"/>
        <v>0</v>
      </c>
      <c r="M29" s="1">
        <v>2019</v>
      </c>
      <c r="N29" s="1" t="s">
        <v>31</v>
      </c>
      <c r="O29" s="159">
        <v>0.04</v>
      </c>
    </row>
    <row r="30" spans="1:15" s="21" customFormat="1">
      <c r="A30" s="52">
        <v>2020</v>
      </c>
      <c r="B30" s="52" t="s">
        <v>102</v>
      </c>
      <c r="C30" s="53">
        <v>4.5999999999999999E-2</v>
      </c>
      <c r="D30" s="154">
        <v>0.30210000000000004</v>
      </c>
      <c r="E30" s="52">
        <f t="shared" si="0"/>
        <v>0</v>
      </c>
      <c r="M30" s="1">
        <v>2019</v>
      </c>
      <c r="N30" s="1" t="s">
        <v>32</v>
      </c>
      <c r="O30" s="159">
        <v>4.2999999999999997E-2</v>
      </c>
    </row>
    <row r="31" spans="1:15" s="21" customFormat="1">
      <c r="A31" s="52">
        <v>2020</v>
      </c>
      <c r="B31" s="52" t="s">
        <v>103</v>
      </c>
      <c r="C31" s="53">
        <v>0.161</v>
      </c>
      <c r="D31" s="154">
        <v>0.68669999999999998</v>
      </c>
      <c r="E31" s="52">
        <f t="shared" si="0"/>
        <v>0</v>
      </c>
      <c r="M31" s="1">
        <v>2019</v>
      </c>
      <c r="N31" s="1" t="s">
        <v>33</v>
      </c>
      <c r="O31" s="159">
        <v>5.5E-2</v>
      </c>
    </row>
    <row r="32" spans="1:15" s="21" customFormat="1">
      <c r="A32" s="52">
        <v>2020</v>
      </c>
      <c r="B32" s="52" t="s">
        <v>104</v>
      </c>
      <c r="C32" s="53">
        <v>3.5000000000000003E-2</v>
      </c>
      <c r="D32" s="154">
        <v>0.93010000000000004</v>
      </c>
      <c r="E32" s="52">
        <f t="shared" si="0"/>
        <v>0</v>
      </c>
      <c r="M32" s="1">
        <v>2019</v>
      </c>
      <c r="N32" s="1" t="s">
        <v>34</v>
      </c>
      <c r="O32" s="159">
        <v>3.6999999999999998E-2</v>
      </c>
    </row>
    <row r="33" spans="1:15" s="21" customFormat="1">
      <c r="A33" s="52">
        <v>2020</v>
      </c>
      <c r="B33" s="52" t="s">
        <v>105</v>
      </c>
      <c r="C33" s="53">
        <v>0.29499999999999998</v>
      </c>
      <c r="D33" s="154">
        <v>0</v>
      </c>
      <c r="E33" s="52">
        <f t="shared" si="0"/>
        <v>0</v>
      </c>
      <c r="M33" s="1">
        <v>2019</v>
      </c>
      <c r="N33" s="1" t="s">
        <v>35</v>
      </c>
      <c r="O33" s="159">
        <v>4.8000000000000001E-2</v>
      </c>
    </row>
    <row r="34" spans="1:15" s="21" customFormat="1">
      <c r="A34" s="52">
        <v>2020</v>
      </c>
      <c r="B34" s="52" t="s">
        <v>160</v>
      </c>
      <c r="C34" s="53">
        <v>0.77</v>
      </c>
      <c r="D34" s="165" t="s">
        <v>162</v>
      </c>
      <c r="E34" s="52">
        <f t="shared" si="0"/>
        <v>0</v>
      </c>
      <c r="M34" s="1">
        <v>2019</v>
      </c>
      <c r="N34" s="1" t="s">
        <v>60</v>
      </c>
      <c r="O34" s="159">
        <v>5.5E-2</v>
      </c>
    </row>
    <row r="35" spans="1:15" s="21" customFormat="1">
      <c r="A35" s="155">
        <v>2021</v>
      </c>
      <c r="B35" s="155" t="s">
        <v>132</v>
      </c>
      <c r="C35" s="156">
        <v>0.25</v>
      </c>
      <c r="D35" s="157">
        <v>0.36109999999999998</v>
      </c>
      <c r="E35" s="155">
        <f t="shared" si="0"/>
        <v>0</v>
      </c>
      <c r="M35" s="1">
        <v>2019</v>
      </c>
      <c r="N35" s="1" t="s">
        <v>52</v>
      </c>
      <c r="O35" s="159">
        <v>5.6000000000000001E-2</v>
      </c>
    </row>
    <row r="36" spans="1:15" s="21" customFormat="1">
      <c r="A36" s="155">
        <v>2021</v>
      </c>
      <c r="B36" s="155" t="s">
        <v>133</v>
      </c>
      <c r="C36" s="156">
        <v>0</v>
      </c>
      <c r="D36" s="157">
        <v>0</v>
      </c>
      <c r="E36" s="155">
        <f t="shared" si="0"/>
        <v>0</v>
      </c>
      <c r="M36" s="1">
        <v>2019</v>
      </c>
      <c r="N36" s="23" t="s">
        <v>36</v>
      </c>
      <c r="O36" s="159">
        <v>4.3999999999999997E-2</v>
      </c>
    </row>
    <row r="37" spans="1:15" s="21" customFormat="1">
      <c r="A37" s="155">
        <v>2021</v>
      </c>
      <c r="B37" s="155" t="s">
        <v>134</v>
      </c>
      <c r="C37" s="156">
        <v>0.17399999999999999</v>
      </c>
      <c r="D37" s="157">
        <v>0.43689999999999996</v>
      </c>
      <c r="E37" s="155">
        <f t="shared" si="0"/>
        <v>0</v>
      </c>
      <c r="M37" s="1">
        <v>2019</v>
      </c>
      <c r="N37" s="1" t="s">
        <v>37</v>
      </c>
      <c r="O37" s="159">
        <v>4.2000000000000003E-2</v>
      </c>
    </row>
    <row r="38" spans="1:15" s="21" customFormat="1">
      <c r="A38" s="155">
        <v>2021</v>
      </c>
      <c r="B38" s="155" t="s">
        <v>135</v>
      </c>
      <c r="C38" s="156">
        <v>0.315</v>
      </c>
      <c r="D38" s="157">
        <v>0.31329999999999997</v>
      </c>
      <c r="E38" s="155">
        <f t="shared" si="0"/>
        <v>0</v>
      </c>
      <c r="M38" s="1">
        <v>2019</v>
      </c>
      <c r="N38" s="1" t="s">
        <v>61</v>
      </c>
      <c r="O38" s="159">
        <v>5.8000000000000003E-2</v>
      </c>
    </row>
    <row r="39" spans="1:15" s="21" customFormat="1">
      <c r="A39" s="155">
        <v>2021</v>
      </c>
      <c r="B39" s="155" t="s">
        <v>136</v>
      </c>
      <c r="C39" s="156">
        <v>0.36199999999999999</v>
      </c>
      <c r="D39" s="157">
        <v>7.6600000000000001E-2</v>
      </c>
      <c r="E39" s="155">
        <f t="shared" si="0"/>
        <v>0</v>
      </c>
      <c r="M39" s="1">
        <v>2019</v>
      </c>
      <c r="N39" s="1" t="s">
        <v>80</v>
      </c>
      <c r="O39" s="159">
        <v>3.6999999999999998E-2</v>
      </c>
    </row>
    <row r="40" spans="1:15" s="21" customFormat="1">
      <c r="A40" s="155">
        <v>2021</v>
      </c>
      <c r="B40" s="155" t="s">
        <v>137</v>
      </c>
      <c r="C40" s="156">
        <v>0.30299999999999999</v>
      </c>
      <c r="D40" s="157">
        <v>0.247</v>
      </c>
      <c r="E40" s="155">
        <f t="shared" si="0"/>
        <v>0</v>
      </c>
      <c r="M40" s="1">
        <v>2019</v>
      </c>
      <c r="N40" s="1" t="s">
        <v>81</v>
      </c>
      <c r="O40" s="159">
        <v>5.5E-2</v>
      </c>
    </row>
    <row r="41" spans="1:15" s="21" customFormat="1">
      <c r="A41" s="155">
        <v>2021</v>
      </c>
      <c r="B41" s="155" t="s">
        <v>138</v>
      </c>
      <c r="C41" s="156">
        <v>0.29699999999999999</v>
      </c>
      <c r="D41" s="157">
        <v>0.38530000000000003</v>
      </c>
      <c r="E41" s="155">
        <f t="shared" si="0"/>
        <v>0</v>
      </c>
      <c r="M41" s="52">
        <v>2020</v>
      </c>
      <c r="N41" s="52" t="s">
        <v>73</v>
      </c>
      <c r="O41" s="53">
        <v>5.1999999999999998E-2</v>
      </c>
    </row>
    <row r="42" spans="1:15" s="21" customFormat="1">
      <c r="A42" s="155">
        <v>2021</v>
      </c>
      <c r="B42" s="155" t="s">
        <v>139</v>
      </c>
      <c r="C42" s="156">
        <v>0</v>
      </c>
      <c r="D42" s="157">
        <v>1</v>
      </c>
      <c r="E42" s="155">
        <f t="shared" si="0"/>
        <v>0</v>
      </c>
      <c r="M42" s="52">
        <v>2020</v>
      </c>
      <c r="N42" s="52" t="s">
        <v>53</v>
      </c>
      <c r="O42" s="53">
        <v>4.7E-2</v>
      </c>
    </row>
    <row r="43" spans="1:15">
      <c r="A43" s="155">
        <v>2021</v>
      </c>
      <c r="B43" s="155" t="s">
        <v>140</v>
      </c>
      <c r="C43" s="156">
        <v>0.34100000000000003</v>
      </c>
      <c r="D43" s="157">
        <v>5.0999999999999997E-2</v>
      </c>
      <c r="E43" s="155">
        <f t="shared" si="0"/>
        <v>0</v>
      </c>
      <c r="M43" s="52">
        <v>2020</v>
      </c>
      <c r="N43" s="52" t="s">
        <v>54</v>
      </c>
      <c r="O43" s="53">
        <v>5.2999999999999999E-2</v>
      </c>
    </row>
    <row r="44" spans="1:15">
      <c r="A44" s="155">
        <v>2021</v>
      </c>
      <c r="B44" s="155" t="s">
        <v>141</v>
      </c>
      <c r="C44" s="156">
        <v>1.6E-2</v>
      </c>
      <c r="D44" s="157">
        <v>0.96530000000000005</v>
      </c>
      <c r="E44" s="155">
        <f t="shared" si="0"/>
        <v>0</v>
      </c>
      <c r="M44" s="52">
        <v>2020</v>
      </c>
      <c r="N44" s="52" t="s">
        <v>55</v>
      </c>
      <c r="O44" s="53">
        <v>0.05</v>
      </c>
    </row>
    <row r="45" spans="1:15">
      <c r="A45" s="155">
        <v>2021</v>
      </c>
      <c r="B45" s="155" t="s">
        <v>142</v>
      </c>
      <c r="C45" s="156">
        <v>0.20100000000000001</v>
      </c>
      <c r="D45" s="157">
        <v>0.58160000000000001</v>
      </c>
      <c r="E45" s="155">
        <f t="shared" si="0"/>
        <v>0</v>
      </c>
      <c r="M45" s="52">
        <v>2020</v>
      </c>
      <c r="N45" s="52" t="s">
        <v>116</v>
      </c>
      <c r="O45" s="53">
        <v>5.5E-2</v>
      </c>
    </row>
    <row r="46" spans="1:15" s="21" customFormat="1">
      <c r="A46" s="155">
        <v>2021</v>
      </c>
      <c r="B46" s="155" t="s">
        <v>143</v>
      </c>
      <c r="C46" s="156">
        <v>5.6000000000000001E-2</v>
      </c>
      <c r="D46" s="157">
        <v>0.11599999999999999</v>
      </c>
      <c r="E46" s="155">
        <f t="shared" si="0"/>
        <v>0</v>
      </c>
      <c r="F46"/>
      <c r="M46" s="52">
        <v>2020</v>
      </c>
      <c r="N46" s="52" t="s">
        <v>74</v>
      </c>
      <c r="O46" s="53">
        <v>5.7000000000000002E-2</v>
      </c>
    </row>
    <row r="47" spans="1:15">
      <c r="A47" s="155">
        <v>2021</v>
      </c>
      <c r="B47" s="155" t="s">
        <v>144</v>
      </c>
      <c r="C47" s="156">
        <v>0.34899999999999998</v>
      </c>
      <c r="D47" s="157">
        <v>1.7000000000000001E-2</v>
      </c>
      <c r="E47" s="155">
        <f t="shared" si="0"/>
        <v>0</v>
      </c>
      <c r="M47" s="52">
        <v>2020</v>
      </c>
      <c r="N47" s="52" t="s">
        <v>117</v>
      </c>
      <c r="O47" s="53">
        <v>1.4E-2</v>
      </c>
    </row>
    <row r="48" spans="1:15">
      <c r="A48" s="155">
        <v>2021</v>
      </c>
      <c r="B48" s="155" t="s">
        <v>145</v>
      </c>
      <c r="C48" s="156">
        <v>0.28199999999999997</v>
      </c>
      <c r="D48" s="157">
        <v>0.51340000000000008</v>
      </c>
      <c r="E48" s="155">
        <f t="shared" si="0"/>
        <v>0</v>
      </c>
      <c r="M48" s="52">
        <v>2020</v>
      </c>
      <c r="N48" s="52" t="s">
        <v>56</v>
      </c>
      <c r="O48" s="53">
        <v>5.5E-2</v>
      </c>
    </row>
    <row r="49" spans="1:15">
      <c r="A49" s="155">
        <v>2021</v>
      </c>
      <c r="B49" s="155" t="s">
        <v>146</v>
      </c>
      <c r="C49" s="156">
        <v>0.154</v>
      </c>
      <c r="D49" s="157">
        <v>0.30219999999999997</v>
      </c>
      <c r="E49" s="155">
        <f t="shared" si="0"/>
        <v>0</v>
      </c>
      <c r="M49" s="52">
        <v>2020</v>
      </c>
      <c r="N49" s="52" t="s">
        <v>20</v>
      </c>
      <c r="O49" s="53">
        <v>4.9000000000000002E-2</v>
      </c>
    </row>
    <row r="50" spans="1:15">
      <c r="A50" s="155">
        <v>2021</v>
      </c>
      <c r="B50" s="155" t="s">
        <v>147</v>
      </c>
      <c r="C50" s="156">
        <v>0.34399999999999997</v>
      </c>
      <c r="D50" s="157">
        <v>0.2009</v>
      </c>
      <c r="E50" s="155">
        <f t="shared" si="0"/>
        <v>0</v>
      </c>
      <c r="M50" s="52">
        <v>2020</v>
      </c>
      <c r="N50" s="52" t="s">
        <v>21</v>
      </c>
      <c r="O50" s="53">
        <v>4.7E-2</v>
      </c>
    </row>
    <row r="51" spans="1:15">
      <c r="A51" s="155">
        <v>2021</v>
      </c>
      <c r="B51" s="155" t="s">
        <v>148</v>
      </c>
      <c r="C51" s="156">
        <v>2.1000000000000001E-2</v>
      </c>
      <c r="D51" s="157">
        <v>0.90339999999999998</v>
      </c>
      <c r="E51" s="155">
        <f t="shared" si="0"/>
        <v>0</v>
      </c>
      <c r="M51" s="52">
        <v>2020</v>
      </c>
      <c r="N51" s="52" t="s">
        <v>22</v>
      </c>
      <c r="O51" s="53">
        <v>4.9000000000000002E-2</v>
      </c>
    </row>
    <row r="52" spans="1:15">
      <c r="A52" s="155">
        <v>2021</v>
      </c>
      <c r="B52" s="155" t="s">
        <v>149</v>
      </c>
      <c r="C52" s="156">
        <v>0.26100000000000001</v>
      </c>
      <c r="D52" s="157">
        <v>0.45419999999999999</v>
      </c>
      <c r="E52" s="155">
        <f t="shared" si="0"/>
        <v>0</v>
      </c>
      <c r="M52" s="52">
        <v>2020</v>
      </c>
      <c r="N52" s="52" t="s">
        <v>23</v>
      </c>
      <c r="O52" s="53">
        <v>3.6999999999999998E-2</v>
      </c>
    </row>
    <row r="53" spans="1:15">
      <c r="A53" s="155">
        <v>2021</v>
      </c>
      <c r="B53" s="155" t="s">
        <v>150</v>
      </c>
      <c r="C53" s="156">
        <v>0.24199999999999999</v>
      </c>
      <c r="D53" s="157">
        <v>0</v>
      </c>
      <c r="E53" s="155">
        <f t="shared" si="0"/>
        <v>0</v>
      </c>
      <c r="M53" s="52">
        <v>2020</v>
      </c>
      <c r="N53" s="52" t="s">
        <v>118</v>
      </c>
      <c r="O53" s="53">
        <v>4.4999999999999998E-2</v>
      </c>
    </row>
    <row r="54" spans="1:15">
      <c r="A54" s="155">
        <v>2021</v>
      </c>
      <c r="B54" s="155" t="s">
        <v>151</v>
      </c>
      <c r="C54" s="156">
        <v>0.71799999999999997</v>
      </c>
      <c r="D54" s="166" t="s">
        <v>161</v>
      </c>
      <c r="E54" s="155"/>
      <c r="M54" s="52">
        <v>2020</v>
      </c>
      <c r="N54" s="52" t="s">
        <v>24</v>
      </c>
      <c r="O54" s="53">
        <v>4.4999999999999998E-2</v>
      </c>
    </row>
    <row r="55" spans="1:15">
      <c r="A55" s="155">
        <v>2021</v>
      </c>
      <c r="B55" s="155" t="s">
        <v>152</v>
      </c>
      <c r="C55" s="156">
        <v>0.73099999999999998</v>
      </c>
      <c r="D55" s="166" t="s">
        <v>161</v>
      </c>
      <c r="E55" s="155"/>
      <c r="F55" s="21"/>
      <c r="M55" s="52">
        <v>2020</v>
      </c>
      <c r="N55" s="52" t="s">
        <v>25</v>
      </c>
      <c r="O55" s="53">
        <v>0.05</v>
      </c>
    </row>
    <row r="56" spans="1:15">
      <c r="A56" s="155">
        <v>2021</v>
      </c>
      <c r="B56" s="155" t="s">
        <v>153</v>
      </c>
      <c r="C56" s="156">
        <v>0.88400000000000001</v>
      </c>
      <c r="D56" s="166" t="s">
        <v>161</v>
      </c>
      <c r="E56" s="155"/>
      <c r="M56" s="52">
        <v>2020</v>
      </c>
      <c r="N56" s="52" t="s">
        <v>26</v>
      </c>
      <c r="O56" s="53">
        <v>3.5999999999999997E-2</v>
      </c>
    </row>
    <row r="57" spans="1:15">
      <c r="A57" s="170">
        <v>2022</v>
      </c>
      <c r="B57" s="170" t="s">
        <v>186</v>
      </c>
      <c r="C57" s="170">
        <v>0.32600000000000001</v>
      </c>
      <c r="D57" s="172">
        <v>0.29399999999999998</v>
      </c>
      <c r="E57" s="173">
        <v>0</v>
      </c>
      <c r="M57" s="52">
        <v>2020</v>
      </c>
      <c r="N57" s="52" t="s">
        <v>75</v>
      </c>
      <c r="O57" s="53">
        <v>5.6000000000000001E-2</v>
      </c>
    </row>
    <row r="58" spans="1:15">
      <c r="A58" s="170">
        <v>2022</v>
      </c>
      <c r="B58" s="170" t="s">
        <v>187</v>
      </c>
      <c r="C58" s="170">
        <v>0</v>
      </c>
      <c r="D58" s="172">
        <v>0.6048</v>
      </c>
      <c r="E58" s="173">
        <v>0</v>
      </c>
      <c r="M58" s="52">
        <v>2020</v>
      </c>
      <c r="N58" s="52" t="s">
        <v>27</v>
      </c>
      <c r="O58" s="53">
        <v>4.2000000000000003E-2</v>
      </c>
    </row>
    <row r="59" spans="1:15">
      <c r="A59" s="170">
        <v>2022</v>
      </c>
      <c r="B59" s="170" t="s">
        <v>64</v>
      </c>
      <c r="C59" s="170">
        <v>0.20899999999999999</v>
      </c>
      <c r="D59" s="172">
        <v>0.39289999999999997</v>
      </c>
      <c r="E59" s="173">
        <v>0</v>
      </c>
      <c r="M59" s="52">
        <v>2020</v>
      </c>
      <c r="N59" s="52" t="s">
        <v>76</v>
      </c>
      <c r="O59" s="53">
        <v>5.1999999999999998E-2</v>
      </c>
    </row>
    <row r="60" spans="1:15">
      <c r="A60" s="170">
        <v>2022</v>
      </c>
      <c r="B60" s="170" t="s">
        <v>188</v>
      </c>
      <c r="C60" s="170">
        <v>0.318</v>
      </c>
      <c r="D60" s="172">
        <v>0.17660000000000001</v>
      </c>
      <c r="E60" s="173">
        <v>0</v>
      </c>
      <c r="M60" s="52">
        <v>2020</v>
      </c>
      <c r="N60" s="52" t="s">
        <v>119</v>
      </c>
      <c r="O60" s="53">
        <v>5.7000000000000002E-2</v>
      </c>
    </row>
    <row r="61" spans="1:15">
      <c r="A61" s="170">
        <v>2022</v>
      </c>
      <c r="B61" s="170" t="s">
        <v>189</v>
      </c>
      <c r="C61" s="170">
        <v>0.248</v>
      </c>
      <c r="D61" s="172">
        <v>0.38919999999999999</v>
      </c>
      <c r="E61" s="173">
        <v>0</v>
      </c>
      <c r="M61" s="52">
        <v>2020</v>
      </c>
      <c r="N61" s="52" t="s">
        <v>28</v>
      </c>
      <c r="O61" s="53">
        <v>5.3999999999999999E-2</v>
      </c>
    </row>
    <row r="62" spans="1:15">
      <c r="A62" s="170">
        <v>2022</v>
      </c>
      <c r="B62" s="170" t="s">
        <v>70</v>
      </c>
      <c r="C62" s="170">
        <v>0.128</v>
      </c>
      <c r="D62" s="172">
        <v>0.2928</v>
      </c>
      <c r="E62" s="173">
        <v>0</v>
      </c>
      <c r="M62" s="52">
        <v>2020</v>
      </c>
      <c r="N62" s="52" t="s">
        <v>29</v>
      </c>
      <c r="O62" s="53">
        <v>0.04</v>
      </c>
    </row>
    <row r="63" spans="1:15">
      <c r="A63" s="170">
        <v>2022</v>
      </c>
      <c r="B63" s="170" t="s">
        <v>190</v>
      </c>
      <c r="C63" s="170">
        <v>2.7E-2</v>
      </c>
      <c r="D63" s="172">
        <v>0.88080000000000003</v>
      </c>
      <c r="E63" s="173">
        <v>0</v>
      </c>
      <c r="M63" s="52">
        <v>2020</v>
      </c>
      <c r="N63" s="52" t="s">
        <v>57</v>
      </c>
      <c r="O63" s="53">
        <v>0.05</v>
      </c>
    </row>
    <row r="64" spans="1:15">
      <c r="A64" s="170">
        <v>2022</v>
      </c>
      <c r="B64" s="170" t="s">
        <v>191</v>
      </c>
      <c r="C64" s="170">
        <v>0</v>
      </c>
      <c r="D64" s="172">
        <v>0</v>
      </c>
      <c r="E64" s="173">
        <v>0</v>
      </c>
      <c r="M64" s="52">
        <v>2020</v>
      </c>
      <c r="N64" s="52" t="s">
        <v>77</v>
      </c>
      <c r="O64" s="53">
        <v>5.5E-2</v>
      </c>
    </row>
    <row r="65" spans="1:15">
      <c r="A65" s="170">
        <v>2022</v>
      </c>
      <c r="B65" s="170" t="s">
        <v>192</v>
      </c>
      <c r="C65" s="170">
        <v>0.36399999999999999</v>
      </c>
      <c r="D65" s="172">
        <v>5.8200000000000002E-2</v>
      </c>
      <c r="E65" s="173">
        <v>0</v>
      </c>
      <c r="M65" s="52">
        <v>2020</v>
      </c>
      <c r="N65" s="52" t="s">
        <v>78</v>
      </c>
      <c r="O65" s="53">
        <v>5.3999999999999999E-2</v>
      </c>
    </row>
    <row r="66" spans="1:15">
      <c r="A66" s="170">
        <v>2022</v>
      </c>
      <c r="B66" s="170" t="s">
        <v>193</v>
      </c>
      <c r="C66" s="170">
        <v>0</v>
      </c>
      <c r="D66" s="172">
        <v>0.80189999999999995</v>
      </c>
      <c r="E66" s="173">
        <v>0</v>
      </c>
      <c r="M66" s="52">
        <v>2020</v>
      </c>
      <c r="N66" s="52" t="s">
        <v>30</v>
      </c>
      <c r="O66" s="53">
        <v>5.2999999999999999E-2</v>
      </c>
    </row>
    <row r="67" spans="1:15">
      <c r="A67" s="170">
        <v>2022</v>
      </c>
      <c r="B67" s="170" t="s">
        <v>194</v>
      </c>
      <c r="C67" s="170">
        <v>0.156</v>
      </c>
      <c r="D67" s="172">
        <v>0.22690000000000002</v>
      </c>
      <c r="E67" s="173">
        <v>0</v>
      </c>
      <c r="M67" s="52">
        <v>2020</v>
      </c>
      <c r="N67" s="52" t="s">
        <v>58</v>
      </c>
      <c r="O67" s="53">
        <v>4.9000000000000002E-2</v>
      </c>
    </row>
    <row r="68" spans="1:15">
      <c r="A68" s="170">
        <v>2022</v>
      </c>
      <c r="B68" s="170" t="s">
        <v>195</v>
      </c>
      <c r="C68" s="170">
        <v>8.8999999999999996E-2</v>
      </c>
      <c r="D68" s="172">
        <v>0.35950000000000004</v>
      </c>
      <c r="E68" s="173">
        <v>0</v>
      </c>
      <c r="M68" s="52">
        <v>2020</v>
      </c>
      <c r="N68" s="52" t="s">
        <v>79</v>
      </c>
      <c r="O68" s="53">
        <v>5.0999999999999997E-2</v>
      </c>
    </row>
    <row r="69" spans="1:15">
      <c r="A69" s="170">
        <v>2022</v>
      </c>
      <c r="B69" s="170" t="s">
        <v>196</v>
      </c>
      <c r="C69" s="170">
        <v>0</v>
      </c>
      <c r="D69" s="172">
        <v>0.30170000000000002</v>
      </c>
      <c r="E69" s="173">
        <v>0</v>
      </c>
      <c r="M69" s="52">
        <v>2020</v>
      </c>
      <c r="N69" s="52" t="s">
        <v>59</v>
      </c>
      <c r="O69" s="53">
        <v>4.7E-2</v>
      </c>
    </row>
    <row r="70" spans="1:15">
      <c r="A70" s="170">
        <v>2022</v>
      </c>
      <c r="B70" s="170" t="s">
        <v>197</v>
      </c>
      <c r="C70" s="170">
        <v>0</v>
      </c>
      <c r="D70" s="172">
        <v>0</v>
      </c>
      <c r="E70" s="173">
        <v>0</v>
      </c>
      <c r="M70" s="52">
        <v>2020</v>
      </c>
      <c r="N70" s="52" t="s">
        <v>31</v>
      </c>
      <c r="O70" s="53">
        <v>3.7999999999999999E-2</v>
      </c>
    </row>
    <row r="71" spans="1:15">
      <c r="A71" s="170">
        <v>2022</v>
      </c>
      <c r="B71" s="170" t="s">
        <v>198</v>
      </c>
      <c r="C71" s="170">
        <v>2.8000000000000001E-2</v>
      </c>
      <c r="D71" s="172">
        <v>0.89029999999999998</v>
      </c>
      <c r="E71" s="173">
        <v>0</v>
      </c>
      <c r="M71" s="52">
        <v>2020</v>
      </c>
      <c r="N71" s="52" t="s">
        <v>32</v>
      </c>
      <c r="O71" s="53">
        <v>4.2000000000000003E-2</v>
      </c>
    </row>
    <row r="72" spans="1:15">
      <c r="A72" s="170">
        <v>2022</v>
      </c>
      <c r="B72" s="170" t="s">
        <v>199</v>
      </c>
      <c r="C72" s="170">
        <v>0.26300000000000001</v>
      </c>
      <c r="D72" s="172">
        <v>0.19409999999999999</v>
      </c>
      <c r="E72" s="173">
        <v>0</v>
      </c>
      <c r="M72" s="52">
        <v>2020</v>
      </c>
      <c r="N72" s="52" t="s">
        <v>120</v>
      </c>
      <c r="O72" s="53">
        <v>5.5E-2</v>
      </c>
    </row>
    <row r="73" spans="1:15">
      <c r="A73" s="170">
        <v>2022</v>
      </c>
      <c r="B73" s="170" t="s">
        <v>200</v>
      </c>
      <c r="C73" s="170">
        <v>0.105</v>
      </c>
      <c r="D73" s="172">
        <v>0.30359999999999998</v>
      </c>
      <c r="E73" s="173">
        <v>0</v>
      </c>
      <c r="M73" s="52">
        <v>2020</v>
      </c>
      <c r="N73" s="52" t="s">
        <v>33</v>
      </c>
      <c r="O73" s="53">
        <v>5.3999999999999999E-2</v>
      </c>
    </row>
    <row r="74" spans="1:15">
      <c r="A74" s="170">
        <v>2022</v>
      </c>
      <c r="B74" s="170" t="s">
        <v>201</v>
      </c>
      <c r="C74" s="170">
        <v>0.30199999999999999</v>
      </c>
      <c r="D74" s="172">
        <v>1.3600000000000001E-2</v>
      </c>
      <c r="E74" s="173">
        <v>0</v>
      </c>
      <c r="M74" s="52">
        <v>2020</v>
      </c>
      <c r="N74" s="52" t="s">
        <v>34</v>
      </c>
      <c r="O74" s="53">
        <v>0.04</v>
      </c>
    </row>
    <row r="75" spans="1:15">
      <c r="A75" s="170">
        <v>2022</v>
      </c>
      <c r="B75" s="170" t="s">
        <v>202</v>
      </c>
      <c r="C75" s="170">
        <v>0</v>
      </c>
      <c r="D75" s="172">
        <v>0.31319999999999998</v>
      </c>
      <c r="E75" s="173">
        <v>0</v>
      </c>
      <c r="M75" s="52">
        <v>2020</v>
      </c>
      <c r="N75" s="52" t="s">
        <v>35</v>
      </c>
      <c r="O75" s="53">
        <v>4.5999999999999999E-2</v>
      </c>
    </row>
    <row r="76" spans="1:15">
      <c r="A76" s="170">
        <v>2022</v>
      </c>
      <c r="B76" s="170" t="s">
        <v>203</v>
      </c>
      <c r="C76" s="170">
        <v>0.35699999999999998</v>
      </c>
      <c r="D76" s="172">
        <v>9.3800000000000008E-2</v>
      </c>
      <c r="E76" s="173">
        <v>0</v>
      </c>
      <c r="M76" s="52">
        <v>2020</v>
      </c>
      <c r="N76" s="52" t="s">
        <v>60</v>
      </c>
      <c r="O76" s="53">
        <v>5.3999999999999999E-2</v>
      </c>
    </row>
    <row r="77" spans="1:15">
      <c r="A77" s="170">
        <v>2022</v>
      </c>
      <c r="B77" s="170" t="s">
        <v>204</v>
      </c>
      <c r="C77" s="170">
        <v>0.23400000000000001</v>
      </c>
      <c r="D77" s="172">
        <v>0</v>
      </c>
      <c r="E77" s="173">
        <v>0</v>
      </c>
      <c r="M77" s="52">
        <v>2020</v>
      </c>
      <c r="N77" s="52" t="s">
        <v>52</v>
      </c>
      <c r="O77" s="53">
        <v>5.6000000000000001E-2</v>
      </c>
    </row>
    <row r="78" spans="1:15">
      <c r="A78" s="175">
        <v>2023</v>
      </c>
      <c r="B78" s="175" t="s">
        <v>186</v>
      </c>
      <c r="C78" s="175">
        <v>0.20100000000000001</v>
      </c>
      <c r="D78" s="179">
        <v>0.31059999999999999</v>
      </c>
      <c r="E78" s="175">
        <v>0</v>
      </c>
      <c r="M78" s="52">
        <v>2020</v>
      </c>
      <c r="N78" s="52" t="s">
        <v>36</v>
      </c>
      <c r="O78" s="53">
        <v>4.2999999999999997E-2</v>
      </c>
    </row>
    <row r="79" spans="1:15">
      <c r="A79" s="175">
        <v>2023</v>
      </c>
      <c r="B79" s="175" t="s">
        <v>64</v>
      </c>
      <c r="C79" s="175">
        <v>0.20899999999999999</v>
      </c>
      <c r="D79" s="179">
        <v>0.32219999999999999</v>
      </c>
      <c r="E79" s="175">
        <v>0</v>
      </c>
      <c r="M79" s="52">
        <v>2020</v>
      </c>
      <c r="N79" s="52" t="s">
        <v>121</v>
      </c>
      <c r="O79" s="53">
        <v>5.8000000000000003E-2</v>
      </c>
    </row>
    <row r="80" spans="1:15">
      <c r="A80" s="175">
        <v>2023</v>
      </c>
      <c r="B80" s="175" t="s">
        <v>222</v>
      </c>
      <c r="C80" s="175">
        <v>0.34399999999999997</v>
      </c>
      <c r="D80" s="179">
        <v>8.9899999999999994E-2</v>
      </c>
      <c r="E80" s="175">
        <v>0</v>
      </c>
      <c r="M80" s="52">
        <v>2020</v>
      </c>
      <c r="N80" s="52" t="s">
        <v>37</v>
      </c>
      <c r="O80" s="53">
        <v>4.8000000000000001E-2</v>
      </c>
    </row>
    <row r="81" spans="1:15">
      <c r="A81" s="175">
        <v>2023</v>
      </c>
      <c r="B81" s="175" t="s">
        <v>70</v>
      </c>
      <c r="C81" s="175">
        <v>0.121</v>
      </c>
      <c r="D81" s="179">
        <v>0.31990000000000002</v>
      </c>
      <c r="E81" s="175">
        <v>0</v>
      </c>
      <c r="M81" s="52">
        <v>2020</v>
      </c>
      <c r="N81" s="52" t="s">
        <v>80</v>
      </c>
      <c r="O81" s="53">
        <v>3.5999999999999997E-2</v>
      </c>
    </row>
    <row r="82" spans="1:15">
      <c r="A82" s="175">
        <v>2023</v>
      </c>
      <c r="B82" s="175" t="s">
        <v>191</v>
      </c>
      <c r="C82" s="175">
        <v>0</v>
      </c>
      <c r="D82" s="178">
        <v>0</v>
      </c>
      <c r="E82" s="175">
        <v>0</v>
      </c>
      <c r="M82" s="52">
        <v>2020</v>
      </c>
      <c r="N82" s="52" t="s">
        <v>122</v>
      </c>
      <c r="O82" s="53">
        <v>4.4999999999999998E-2</v>
      </c>
    </row>
    <row r="83" spans="1:15">
      <c r="A83" s="175">
        <v>2023</v>
      </c>
      <c r="B83" s="175" t="s">
        <v>192</v>
      </c>
      <c r="C83" s="175">
        <v>0.36199999999999999</v>
      </c>
      <c r="D83" s="179">
        <v>9.2399999999999996E-2</v>
      </c>
      <c r="E83" s="175">
        <v>0</v>
      </c>
      <c r="M83" s="155">
        <v>2021</v>
      </c>
      <c r="N83" s="155" t="s">
        <v>73</v>
      </c>
      <c r="O83" s="156">
        <v>5.1999999999999998E-2</v>
      </c>
    </row>
    <row r="84" spans="1:15">
      <c r="A84" s="175">
        <v>2023</v>
      </c>
      <c r="B84" s="175" t="s">
        <v>193</v>
      </c>
      <c r="C84" s="175">
        <v>6.4000000000000001E-2</v>
      </c>
      <c r="D84" s="179">
        <v>0.98760000000000003</v>
      </c>
      <c r="E84" s="175">
        <v>0</v>
      </c>
      <c r="M84" s="155">
        <v>2021</v>
      </c>
      <c r="N84" s="155" t="s">
        <v>53</v>
      </c>
      <c r="O84" s="156">
        <v>4.9000000000000002E-2</v>
      </c>
    </row>
    <row r="85" spans="1:15">
      <c r="A85" s="175">
        <v>2023</v>
      </c>
      <c r="B85" s="175" t="s">
        <v>194</v>
      </c>
      <c r="C85" s="175">
        <v>0</v>
      </c>
      <c r="D85" s="179">
        <v>1.49E-2</v>
      </c>
      <c r="E85" s="175">
        <v>0</v>
      </c>
      <c r="M85" s="155">
        <v>2021</v>
      </c>
      <c r="N85" s="155" t="s">
        <v>54</v>
      </c>
      <c r="O85" s="156">
        <v>5.3999999999999999E-2</v>
      </c>
    </row>
    <row r="86" spans="1:15">
      <c r="A86" s="175">
        <v>2023</v>
      </c>
      <c r="B86" s="175" t="s">
        <v>195</v>
      </c>
      <c r="C86" s="175">
        <v>0.10299999999999999</v>
      </c>
      <c r="D86" s="179">
        <v>0.47339999999999999</v>
      </c>
      <c r="E86" s="175">
        <v>0</v>
      </c>
      <c r="M86" s="155">
        <v>2021</v>
      </c>
      <c r="N86" s="155" t="s">
        <v>55</v>
      </c>
      <c r="O86" s="156">
        <v>4.9000000000000002E-2</v>
      </c>
    </row>
    <row r="87" spans="1:15">
      <c r="A87" s="175">
        <v>2023</v>
      </c>
      <c r="B87" s="175" t="s">
        <v>207</v>
      </c>
      <c r="C87" s="175">
        <v>0.36399999999999999</v>
      </c>
      <c r="D87" s="179">
        <v>0.24179999999999999</v>
      </c>
      <c r="E87" s="175">
        <v>0</v>
      </c>
      <c r="M87" s="155">
        <v>2021</v>
      </c>
      <c r="N87" s="155" t="s">
        <v>116</v>
      </c>
      <c r="O87" s="156">
        <v>5.2999999999999999E-2</v>
      </c>
    </row>
    <row r="88" spans="1:15">
      <c r="A88" s="175">
        <v>2023</v>
      </c>
      <c r="B88" s="175" t="s">
        <v>208</v>
      </c>
      <c r="C88" s="175">
        <v>0.161</v>
      </c>
      <c r="D88" s="179">
        <v>5.67E-2</v>
      </c>
      <c r="E88" s="175">
        <v>0</v>
      </c>
      <c r="M88" s="155">
        <v>2021</v>
      </c>
      <c r="N88" s="155" t="s">
        <v>74</v>
      </c>
      <c r="O88" s="156">
        <v>5.7000000000000002E-2</v>
      </c>
    </row>
    <row r="89" spans="1:15">
      <c r="A89" s="175">
        <v>2023</v>
      </c>
      <c r="B89" s="175" t="s">
        <v>223</v>
      </c>
      <c r="C89" s="175">
        <v>0.27500000000000002</v>
      </c>
      <c r="D89" s="178">
        <v>0</v>
      </c>
      <c r="E89" s="175">
        <v>0</v>
      </c>
      <c r="M89" s="155">
        <v>2021</v>
      </c>
      <c r="N89" s="155" t="s">
        <v>117</v>
      </c>
      <c r="O89" s="156">
        <v>1.6E-2</v>
      </c>
    </row>
    <row r="90" spans="1:15">
      <c r="A90" s="175">
        <v>2023</v>
      </c>
      <c r="B90" s="175" t="s">
        <v>198</v>
      </c>
      <c r="C90" s="175">
        <v>0</v>
      </c>
      <c r="D90" s="179">
        <v>0.75109999999999999</v>
      </c>
      <c r="E90" s="175">
        <v>0</v>
      </c>
      <c r="M90" s="163">
        <v>2021</v>
      </c>
      <c r="N90" s="163" t="s">
        <v>154</v>
      </c>
      <c r="O90" s="164">
        <v>5.8000000000000003E-2</v>
      </c>
    </row>
    <row r="91" spans="1:15">
      <c r="A91" s="175">
        <v>2023</v>
      </c>
      <c r="B91" s="175" t="s">
        <v>199</v>
      </c>
      <c r="C91" s="175">
        <v>0.27900000000000003</v>
      </c>
      <c r="D91" s="179">
        <v>0.14369999999999999</v>
      </c>
      <c r="E91" s="175">
        <v>0</v>
      </c>
      <c r="M91" s="163">
        <v>2021</v>
      </c>
      <c r="N91" s="163" t="s">
        <v>56</v>
      </c>
      <c r="O91" s="164">
        <v>5.3999999999999999E-2</v>
      </c>
    </row>
    <row r="92" spans="1:15">
      <c r="A92" s="175">
        <v>2023</v>
      </c>
      <c r="B92" s="175" t="s">
        <v>209</v>
      </c>
      <c r="C92" s="175"/>
      <c r="D92" s="178"/>
      <c r="E92" s="175">
        <v>2</v>
      </c>
      <c r="M92" s="155">
        <v>2021</v>
      </c>
      <c r="N92" s="155" t="s">
        <v>20</v>
      </c>
      <c r="O92" s="156">
        <v>4.4999999999999998E-2</v>
      </c>
    </row>
    <row r="93" spans="1:15">
      <c r="A93" s="175">
        <v>2023</v>
      </c>
      <c r="B93" s="175" t="s">
        <v>202</v>
      </c>
      <c r="C93" s="175">
        <v>0.157</v>
      </c>
      <c r="D93" s="179">
        <v>0.21049999999999999</v>
      </c>
      <c r="E93" s="175">
        <v>0</v>
      </c>
      <c r="M93" s="155">
        <v>2021</v>
      </c>
      <c r="N93" s="155" t="s">
        <v>21</v>
      </c>
      <c r="O93" s="156">
        <v>4.9000000000000002E-2</v>
      </c>
    </row>
    <row r="94" spans="1:15">
      <c r="A94" s="175">
        <v>2023</v>
      </c>
      <c r="B94" s="175" t="s">
        <v>210</v>
      </c>
      <c r="C94" s="175">
        <v>0.33100000000000002</v>
      </c>
      <c r="D94" s="179">
        <v>2.2599999999999999E-2</v>
      </c>
      <c r="E94" s="175">
        <v>0</v>
      </c>
      <c r="M94" s="155">
        <v>2021</v>
      </c>
      <c r="N94" s="155" t="s">
        <v>22</v>
      </c>
      <c r="O94" s="156">
        <v>4.9000000000000002E-2</v>
      </c>
    </row>
    <row r="95" spans="1:15">
      <c r="A95" s="175">
        <v>2023</v>
      </c>
      <c r="B95" s="175" t="s">
        <v>190</v>
      </c>
      <c r="C95" s="175"/>
      <c r="D95" s="178"/>
      <c r="E95" s="175">
        <v>1</v>
      </c>
      <c r="M95" s="155">
        <v>2021</v>
      </c>
      <c r="N95" s="155" t="s">
        <v>23</v>
      </c>
      <c r="O95" s="156">
        <v>3.5999999999999997E-2</v>
      </c>
    </row>
    <row r="96" spans="1:15">
      <c r="A96" s="175">
        <v>2023</v>
      </c>
      <c r="B96" s="175" t="s">
        <v>200</v>
      </c>
      <c r="C96" s="175"/>
      <c r="D96" s="178"/>
      <c r="E96" s="175">
        <v>2</v>
      </c>
      <c r="M96" s="155">
        <v>2021</v>
      </c>
      <c r="N96" s="155" t="s">
        <v>118</v>
      </c>
      <c r="O96" s="156">
        <v>4.4999999999999998E-2</v>
      </c>
    </row>
    <row r="97" spans="1:15">
      <c r="A97" s="175">
        <v>2023</v>
      </c>
      <c r="B97" s="175" t="s">
        <v>204</v>
      </c>
      <c r="C97" s="175">
        <v>0.23300000000000001</v>
      </c>
      <c r="D97" s="178">
        <v>0</v>
      </c>
      <c r="E97" s="175">
        <v>0</v>
      </c>
      <c r="M97" s="155">
        <v>2021</v>
      </c>
      <c r="N97" s="155" t="s">
        <v>24</v>
      </c>
      <c r="O97" s="156">
        <v>4.8000000000000001E-2</v>
      </c>
    </row>
    <row r="98" spans="1:15">
      <c r="A98" s="175">
        <v>2023</v>
      </c>
      <c r="B98" s="175" t="s">
        <v>211</v>
      </c>
      <c r="C98" s="175">
        <v>0.34100000000000003</v>
      </c>
      <c r="D98" s="178">
        <v>0</v>
      </c>
      <c r="E98" s="175">
        <v>0</v>
      </c>
      <c r="M98" s="155">
        <v>2021</v>
      </c>
      <c r="N98" s="155" t="s">
        <v>25</v>
      </c>
      <c r="O98" s="156">
        <v>4.9000000000000002E-2</v>
      </c>
    </row>
    <row r="99" spans="1:15">
      <c r="A99" s="175">
        <v>2023</v>
      </c>
      <c r="B99" s="175" t="s">
        <v>226</v>
      </c>
      <c r="C99" s="175">
        <v>0.78200000000000003</v>
      </c>
      <c r="D99" s="175"/>
      <c r="E99" s="175"/>
      <c r="M99" s="155">
        <v>2021</v>
      </c>
      <c r="N99" s="155" t="s">
        <v>26</v>
      </c>
      <c r="O99" s="156">
        <v>3.5000000000000003E-2</v>
      </c>
    </row>
    <row r="100" spans="1:15">
      <c r="A100"/>
      <c r="M100" s="155">
        <v>2021</v>
      </c>
      <c r="N100" s="155" t="s">
        <v>27</v>
      </c>
      <c r="O100" s="156">
        <v>4.2000000000000003E-2</v>
      </c>
    </row>
    <row r="101" spans="1:15">
      <c r="A101"/>
      <c r="M101" s="155">
        <v>2021</v>
      </c>
      <c r="N101" s="155" t="s">
        <v>76</v>
      </c>
      <c r="O101" s="156">
        <v>5.1999999999999998E-2</v>
      </c>
    </row>
    <row r="102" spans="1:15">
      <c r="A102"/>
      <c r="M102" s="155">
        <v>2021</v>
      </c>
      <c r="N102" s="155" t="s">
        <v>28</v>
      </c>
      <c r="O102" s="156">
        <v>5.5E-2</v>
      </c>
    </row>
    <row r="103" spans="1:15">
      <c r="A103"/>
      <c r="M103" s="155">
        <v>2021</v>
      </c>
      <c r="N103" s="155" t="s">
        <v>29</v>
      </c>
      <c r="O103" s="156">
        <v>0.04</v>
      </c>
    </row>
    <row r="104" spans="1:15">
      <c r="A104"/>
      <c r="M104" s="155">
        <v>2021</v>
      </c>
      <c r="N104" s="155" t="s">
        <v>57</v>
      </c>
      <c r="O104" s="156">
        <v>5.2999999999999999E-2</v>
      </c>
    </row>
    <row r="105" spans="1:15">
      <c r="A105"/>
      <c r="M105" s="155">
        <v>2021</v>
      </c>
      <c r="N105" s="155" t="s">
        <v>77</v>
      </c>
      <c r="O105" s="156">
        <v>5.6000000000000001E-2</v>
      </c>
    </row>
    <row r="106" spans="1:15">
      <c r="A106"/>
      <c r="M106" s="155">
        <v>2021</v>
      </c>
      <c r="N106" s="155" t="s">
        <v>155</v>
      </c>
      <c r="O106" s="156">
        <v>5.5E-2</v>
      </c>
    </row>
    <row r="107" spans="1:15">
      <c r="A107"/>
      <c r="M107" s="155">
        <v>2021</v>
      </c>
      <c r="N107" s="155" t="s">
        <v>78</v>
      </c>
      <c r="O107" s="156">
        <v>5.1999999999999998E-2</v>
      </c>
    </row>
    <row r="108" spans="1:15">
      <c r="M108" s="155">
        <v>2021</v>
      </c>
      <c r="N108" s="155" t="s">
        <v>30</v>
      </c>
      <c r="O108" s="156">
        <v>5.1999999999999998E-2</v>
      </c>
    </row>
    <row r="109" spans="1:15">
      <c r="M109" s="163">
        <v>2021</v>
      </c>
      <c r="N109" s="163" t="s">
        <v>58</v>
      </c>
      <c r="O109" s="164">
        <v>5.2999999999999999E-2</v>
      </c>
    </row>
    <row r="110" spans="1:15">
      <c r="M110" s="155">
        <v>2021</v>
      </c>
      <c r="N110" s="155" t="s">
        <v>79</v>
      </c>
      <c r="O110" s="156">
        <v>5.0999999999999997E-2</v>
      </c>
    </row>
    <row r="111" spans="1:15">
      <c r="M111" s="155">
        <v>2021</v>
      </c>
      <c r="N111" s="155" t="s">
        <v>59</v>
      </c>
      <c r="O111" s="156">
        <v>4.2999999999999997E-2</v>
      </c>
    </row>
    <row r="112" spans="1:15">
      <c r="M112" s="155">
        <v>2021</v>
      </c>
      <c r="N112" s="155" t="s">
        <v>31</v>
      </c>
      <c r="O112" s="156">
        <v>3.9E-2</v>
      </c>
    </row>
    <row r="113" spans="13:15">
      <c r="M113" s="155">
        <v>2021</v>
      </c>
      <c r="N113" s="155" t="s">
        <v>32</v>
      </c>
      <c r="O113" s="156">
        <v>4.3999999999999997E-2</v>
      </c>
    </row>
    <row r="114" spans="13:15">
      <c r="M114" s="155">
        <v>2021</v>
      </c>
      <c r="N114" s="155" t="s">
        <v>120</v>
      </c>
      <c r="O114" s="156">
        <v>5.3999999999999999E-2</v>
      </c>
    </row>
    <row r="115" spans="13:15">
      <c r="M115" s="155">
        <v>2021</v>
      </c>
      <c r="N115" s="155" t="s">
        <v>33</v>
      </c>
      <c r="O115" s="156">
        <v>5.3999999999999999E-2</v>
      </c>
    </row>
    <row r="116" spans="13:15">
      <c r="M116" s="155">
        <v>2021</v>
      </c>
      <c r="N116" s="155" t="s">
        <v>34</v>
      </c>
      <c r="O116" s="156">
        <v>3.6999999999999998E-2</v>
      </c>
    </row>
    <row r="117" spans="13:15">
      <c r="M117" s="155">
        <v>2021</v>
      </c>
      <c r="N117" s="155" t="s">
        <v>35</v>
      </c>
      <c r="O117" s="156">
        <v>4.4999999999999998E-2</v>
      </c>
    </row>
    <row r="118" spans="13:15">
      <c r="M118" s="155">
        <v>2021</v>
      </c>
      <c r="N118" s="155" t="s">
        <v>156</v>
      </c>
      <c r="O118" s="156">
        <v>5.6000000000000001E-2</v>
      </c>
    </row>
    <row r="119" spans="13:15">
      <c r="M119" s="155">
        <v>2021</v>
      </c>
      <c r="N119" s="155" t="s">
        <v>60</v>
      </c>
      <c r="O119" s="156">
        <v>5.6000000000000001E-2</v>
      </c>
    </row>
    <row r="120" spans="13:15">
      <c r="M120" s="155">
        <v>2021</v>
      </c>
      <c r="N120" s="155" t="s">
        <v>52</v>
      </c>
      <c r="O120" s="156">
        <v>0.05</v>
      </c>
    </row>
    <row r="121" spans="13:15">
      <c r="M121" s="155">
        <v>2021</v>
      </c>
      <c r="N121" s="155" t="s">
        <v>36</v>
      </c>
      <c r="O121" s="156">
        <v>4.3999999999999997E-2</v>
      </c>
    </row>
    <row r="122" spans="13:15">
      <c r="M122" s="155">
        <v>2021</v>
      </c>
      <c r="N122" s="155" t="s">
        <v>157</v>
      </c>
      <c r="O122" s="156">
        <v>0.05</v>
      </c>
    </row>
    <row r="123" spans="13:15">
      <c r="M123" s="155">
        <v>2021</v>
      </c>
      <c r="N123" s="155" t="s">
        <v>37</v>
      </c>
      <c r="O123" s="156">
        <v>4.9000000000000002E-2</v>
      </c>
    </row>
    <row r="124" spans="13:15">
      <c r="M124" s="155">
        <v>2021</v>
      </c>
      <c r="N124" s="155" t="s">
        <v>80</v>
      </c>
      <c r="O124" s="156">
        <v>3.5999999999999997E-2</v>
      </c>
    </row>
    <row r="125" spans="13:15">
      <c r="M125" s="155">
        <v>2021</v>
      </c>
      <c r="N125" s="155" t="s">
        <v>158</v>
      </c>
      <c r="O125" s="156">
        <v>3.9E-2</v>
      </c>
    </row>
    <row r="126" spans="13:15">
      <c r="M126" s="155">
        <v>2021</v>
      </c>
      <c r="N126" s="155" t="s">
        <v>122</v>
      </c>
      <c r="O126" s="156">
        <v>0.04</v>
      </c>
    </row>
    <row r="127" spans="13:15">
      <c r="M127" s="170">
        <v>2022</v>
      </c>
      <c r="N127" s="170" t="s">
        <v>73</v>
      </c>
      <c r="O127" s="170">
        <v>5.8000000000000003E-2</v>
      </c>
    </row>
    <row r="128" spans="13:15">
      <c r="M128" s="170">
        <v>2022</v>
      </c>
      <c r="N128" s="170" t="s">
        <v>53</v>
      </c>
      <c r="O128" s="170">
        <v>5.1999999999999998E-2</v>
      </c>
    </row>
    <row r="129" spans="13:15">
      <c r="M129" s="170">
        <v>2022</v>
      </c>
      <c r="N129" s="170" t="s">
        <v>54</v>
      </c>
      <c r="O129" s="170">
        <v>5.2999999999999999E-2</v>
      </c>
    </row>
    <row r="130" spans="13:15">
      <c r="M130" s="170">
        <v>2022</v>
      </c>
      <c r="N130" s="170" t="s">
        <v>55</v>
      </c>
      <c r="O130" s="170">
        <v>5.1999999999999998E-2</v>
      </c>
    </row>
    <row r="131" spans="13:15">
      <c r="M131" s="170">
        <v>2022</v>
      </c>
      <c r="N131" s="170" t="s">
        <v>174</v>
      </c>
      <c r="O131" s="170">
        <v>5.5E-2</v>
      </c>
    </row>
    <row r="132" spans="13:15">
      <c r="M132" s="170">
        <v>2022</v>
      </c>
      <c r="N132" s="170" t="s">
        <v>74</v>
      </c>
      <c r="O132" s="170">
        <v>5.8000000000000003E-2</v>
      </c>
    </row>
    <row r="133" spans="13:15">
      <c r="M133" s="170">
        <v>2022</v>
      </c>
      <c r="N133" s="170" t="s">
        <v>175</v>
      </c>
      <c r="O133" s="170">
        <v>1.7999999999999999E-2</v>
      </c>
    </row>
    <row r="134" spans="13:15">
      <c r="M134" s="170">
        <v>2022</v>
      </c>
      <c r="N134" s="170" t="s">
        <v>56</v>
      </c>
      <c r="O134" s="170">
        <v>5.5E-2</v>
      </c>
    </row>
    <row r="135" spans="13:15">
      <c r="M135" s="170">
        <v>2022</v>
      </c>
      <c r="N135" s="170" t="s">
        <v>20</v>
      </c>
      <c r="O135" s="170">
        <v>4.5999999999999999E-2</v>
      </c>
    </row>
    <row r="136" spans="13:15">
      <c r="M136" s="170">
        <v>2022</v>
      </c>
      <c r="N136" s="170" t="s">
        <v>21</v>
      </c>
      <c r="O136" s="170">
        <v>5.1999999999999998E-2</v>
      </c>
    </row>
    <row r="137" spans="13:15">
      <c r="M137" s="170">
        <v>2022</v>
      </c>
      <c r="N137" s="170" t="s">
        <v>22</v>
      </c>
      <c r="O137" s="170">
        <v>5.1999999999999998E-2</v>
      </c>
    </row>
    <row r="138" spans="13:15">
      <c r="M138" s="170">
        <v>2022</v>
      </c>
      <c r="N138" s="170" t="s">
        <v>23</v>
      </c>
      <c r="O138" s="170">
        <v>3.5999999999999997E-2</v>
      </c>
    </row>
    <row r="139" spans="13:15">
      <c r="M139" s="170">
        <v>2022</v>
      </c>
      <c r="N139" s="170" t="s">
        <v>176</v>
      </c>
      <c r="O139" s="171">
        <v>4.4999999999999998E-2</v>
      </c>
    </row>
    <row r="140" spans="13:15">
      <c r="M140" s="170">
        <v>2022</v>
      </c>
      <c r="N140" s="170" t="s">
        <v>24</v>
      </c>
      <c r="O140" s="171">
        <v>4.9000000000000002E-2</v>
      </c>
    </row>
    <row r="141" spans="13:15">
      <c r="M141" s="170">
        <v>2022</v>
      </c>
      <c r="N141" s="170" t="s">
        <v>25</v>
      </c>
      <c r="O141" s="171">
        <v>4.8000000000000001E-2</v>
      </c>
    </row>
    <row r="142" spans="13:15">
      <c r="M142" s="170">
        <v>2022</v>
      </c>
      <c r="N142" s="170" t="s">
        <v>26</v>
      </c>
      <c r="O142" s="171">
        <v>3.5000000000000003E-2</v>
      </c>
    </row>
    <row r="143" spans="13:15">
      <c r="M143" s="170">
        <v>2022</v>
      </c>
      <c r="N143" s="170" t="s">
        <v>27</v>
      </c>
      <c r="O143" s="171">
        <v>4.2999999999999997E-2</v>
      </c>
    </row>
    <row r="144" spans="13:15">
      <c r="M144" s="170">
        <v>2022</v>
      </c>
      <c r="N144" s="170" t="s">
        <v>76</v>
      </c>
      <c r="O144" s="171">
        <v>5.8000000000000003E-2</v>
      </c>
    </row>
    <row r="145" spans="13:15">
      <c r="M145" s="170">
        <v>2022</v>
      </c>
      <c r="N145" s="170" t="s">
        <v>28</v>
      </c>
      <c r="O145" s="171">
        <v>5.8000000000000003E-2</v>
      </c>
    </row>
    <row r="146" spans="13:15">
      <c r="M146" s="170">
        <v>2022</v>
      </c>
      <c r="N146" s="170" t="s">
        <v>29</v>
      </c>
      <c r="O146" s="171">
        <v>3.9E-2</v>
      </c>
    </row>
    <row r="147" spans="13:15">
      <c r="M147" s="170">
        <v>2022</v>
      </c>
      <c r="N147" s="170" t="s">
        <v>57</v>
      </c>
      <c r="O147" s="171">
        <v>5.5E-2</v>
      </c>
    </row>
    <row r="148" spans="13:15">
      <c r="M148" s="170">
        <v>2022</v>
      </c>
      <c r="N148" s="170" t="s">
        <v>77</v>
      </c>
      <c r="O148" s="171">
        <v>5.7000000000000002E-2</v>
      </c>
    </row>
    <row r="149" spans="13:15">
      <c r="M149" s="170">
        <v>2022</v>
      </c>
      <c r="N149" s="170" t="s">
        <v>177</v>
      </c>
      <c r="O149" s="171">
        <v>5.1999999999999998E-2</v>
      </c>
    </row>
    <row r="150" spans="13:15">
      <c r="M150" s="170">
        <v>2022</v>
      </c>
      <c r="N150" s="170" t="s">
        <v>78</v>
      </c>
      <c r="O150" s="171">
        <v>5.5E-2</v>
      </c>
    </row>
    <row r="151" spans="13:15">
      <c r="M151" s="170">
        <v>2022</v>
      </c>
      <c r="N151" s="170" t="s">
        <v>30</v>
      </c>
      <c r="O151" s="171">
        <v>5.2999999999999999E-2</v>
      </c>
    </row>
    <row r="152" spans="13:15">
      <c r="M152" s="170">
        <v>2022</v>
      </c>
      <c r="N152" s="170" t="s">
        <v>58</v>
      </c>
      <c r="O152" s="171">
        <v>5.3999999999999999E-2</v>
      </c>
    </row>
    <row r="153" spans="13:15">
      <c r="M153" s="170">
        <v>2022</v>
      </c>
      <c r="N153" s="170" t="s">
        <v>178</v>
      </c>
      <c r="O153" s="171">
        <v>5.1999999999999998E-2</v>
      </c>
    </row>
    <row r="154" spans="13:15">
      <c r="M154" s="170">
        <v>2022</v>
      </c>
      <c r="N154" s="170" t="s">
        <v>179</v>
      </c>
      <c r="O154" s="171">
        <v>4.4999999999999998E-2</v>
      </c>
    </row>
    <row r="155" spans="13:15">
      <c r="M155" s="170">
        <v>2022</v>
      </c>
      <c r="N155" s="170" t="s">
        <v>31</v>
      </c>
      <c r="O155" s="171">
        <v>3.9E-2</v>
      </c>
    </row>
    <row r="156" spans="13:15">
      <c r="M156" s="170">
        <v>2022</v>
      </c>
      <c r="N156" s="170" t="s">
        <v>32</v>
      </c>
      <c r="O156" s="171">
        <v>4.9000000000000002E-2</v>
      </c>
    </row>
    <row r="157" spans="13:15">
      <c r="M157" s="170">
        <v>2022</v>
      </c>
      <c r="N157" s="170" t="s">
        <v>180</v>
      </c>
      <c r="O157" s="171">
        <v>5.6000000000000001E-2</v>
      </c>
    </row>
    <row r="158" spans="13:15">
      <c r="M158" s="170">
        <v>2022</v>
      </c>
      <c r="N158" s="170" t="s">
        <v>34</v>
      </c>
      <c r="O158" s="171">
        <v>3.5999999999999997E-2</v>
      </c>
    </row>
    <row r="159" spans="13:15">
      <c r="M159" s="170">
        <v>2022</v>
      </c>
      <c r="N159" s="170" t="s">
        <v>181</v>
      </c>
      <c r="O159" s="171">
        <v>5.6000000000000001E-2</v>
      </c>
    </row>
    <row r="160" spans="13:15">
      <c r="M160" s="170">
        <v>2022</v>
      </c>
      <c r="N160" s="170" t="s">
        <v>35</v>
      </c>
      <c r="O160" s="171">
        <v>4.8000000000000001E-2</v>
      </c>
    </row>
    <row r="161" spans="13:15">
      <c r="M161" s="170">
        <v>2022</v>
      </c>
      <c r="N161" s="170" t="s">
        <v>182</v>
      </c>
      <c r="O161" s="171">
        <v>5.6000000000000001E-2</v>
      </c>
    </row>
    <row r="162" spans="13:15">
      <c r="M162" s="170">
        <v>2022</v>
      </c>
      <c r="N162" s="170" t="s">
        <v>60</v>
      </c>
      <c r="O162" s="171">
        <v>5.2999999999999999E-2</v>
      </c>
    </row>
    <row r="163" spans="13:15">
      <c r="M163" s="170">
        <v>2022</v>
      </c>
      <c r="N163" s="170" t="s">
        <v>183</v>
      </c>
      <c r="O163" s="171">
        <v>5.0999999999999997E-2</v>
      </c>
    </row>
    <row r="164" spans="13:15">
      <c r="M164" s="170">
        <v>2022</v>
      </c>
      <c r="N164" s="170" t="s">
        <v>36</v>
      </c>
      <c r="O164" s="171">
        <v>4.4999999999999998E-2</v>
      </c>
    </row>
    <row r="165" spans="13:15">
      <c r="M165" s="170">
        <v>2022</v>
      </c>
      <c r="N165" s="170" t="s">
        <v>184</v>
      </c>
      <c r="O165" s="171">
        <v>4.8000000000000001E-2</v>
      </c>
    </row>
    <row r="166" spans="13:15">
      <c r="M166" s="170">
        <v>2022</v>
      </c>
      <c r="N166" s="170" t="s">
        <v>37</v>
      </c>
      <c r="O166" s="171">
        <v>0.05</v>
      </c>
    </row>
    <row r="167" spans="13:15">
      <c r="M167" s="170">
        <v>2022</v>
      </c>
      <c r="N167" s="170" t="s">
        <v>80</v>
      </c>
      <c r="O167" s="171">
        <v>3.5999999999999997E-2</v>
      </c>
    </row>
    <row r="168" spans="13:15">
      <c r="M168" s="170">
        <v>2022</v>
      </c>
      <c r="N168" s="170" t="s">
        <v>81</v>
      </c>
      <c r="O168" s="171">
        <v>5.5E-2</v>
      </c>
    </row>
    <row r="169" spans="13:15">
      <c r="M169" s="170">
        <v>2022</v>
      </c>
      <c r="N169" s="170" t="s">
        <v>185</v>
      </c>
      <c r="O169" s="171">
        <v>4.5999999999999999E-2</v>
      </c>
    </row>
    <row r="170" spans="13:15">
      <c r="M170" s="175">
        <v>2023</v>
      </c>
      <c r="N170" s="175" t="s">
        <v>53</v>
      </c>
      <c r="O170" s="176">
        <v>5.0999999999999997E-2</v>
      </c>
    </row>
    <row r="171" spans="13:15">
      <c r="M171" s="175">
        <v>2023</v>
      </c>
      <c r="N171" s="175" t="s">
        <v>54</v>
      </c>
      <c r="O171" s="176">
        <v>4.8000000000000001E-2</v>
      </c>
    </row>
    <row r="172" spans="13:15">
      <c r="M172" s="175">
        <v>2023</v>
      </c>
      <c r="N172" s="175" t="s">
        <v>55</v>
      </c>
      <c r="O172" s="176">
        <v>0.05</v>
      </c>
    </row>
    <row r="173" spans="13:15">
      <c r="M173" s="175">
        <v>2023</v>
      </c>
      <c r="N173" s="175" t="s">
        <v>174</v>
      </c>
      <c r="O173" s="176">
        <v>5.3999999999999999E-2</v>
      </c>
    </row>
    <row r="174" spans="13:15">
      <c r="M174" s="175">
        <v>2023</v>
      </c>
      <c r="N174" s="175" t="s">
        <v>175</v>
      </c>
      <c r="O174" s="176">
        <v>1.9E-2</v>
      </c>
    </row>
    <row r="175" spans="13:15">
      <c r="M175" s="175">
        <v>2023</v>
      </c>
      <c r="N175" s="175" t="s">
        <v>56</v>
      </c>
      <c r="O175" s="176">
        <v>5.5E-2</v>
      </c>
    </row>
    <row r="176" spans="13:15">
      <c r="M176" s="175">
        <v>2023</v>
      </c>
      <c r="N176" s="175" t="s">
        <v>20</v>
      </c>
      <c r="O176" s="176">
        <v>4.9000000000000002E-2</v>
      </c>
    </row>
    <row r="177" spans="13:15">
      <c r="M177" s="175">
        <v>2023</v>
      </c>
      <c r="N177" s="175" t="s">
        <v>21</v>
      </c>
      <c r="O177" s="176">
        <v>5.0999999999999997E-2</v>
      </c>
    </row>
    <row r="178" spans="13:15">
      <c r="M178" s="175">
        <v>2023</v>
      </c>
      <c r="N178" s="175" t="s">
        <v>22</v>
      </c>
      <c r="O178" s="176">
        <v>5.0999999999999997E-2</v>
      </c>
    </row>
    <row r="179" spans="13:15">
      <c r="M179" s="175">
        <v>2023</v>
      </c>
      <c r="N179" s="175" t="s">
        <v>23</v>
      </c>
      <c r="O179" s="176">
        <v>3.5999999999999997E-2</v>
      </c>
    </row>
    <row r="180" spans="13:15">
      <c r="M180" s="175">
        <v>2023</v>
      </c>
      <c r="N180" s="175" t="s">
        <v>176</v>
      </c>
      <c r="O180" s="176">
        <v>4.4999999999999998E-2</v>
      </c>
    </row>
    <row r="181" spans="13:15">
      <c r="M181" s="175">
        <v>2023</v>
      </c>
      <c r="N181" s="175" t="s">
        <v>24</v>
      </c>
      <c r="O181" s="176">
        <v>0.05</v>
      </c>
    </row>
    <row r="182" spans="13:15">
      <c r="M182" s="175">
        <v>2023</v>
      </c>
      <c r="N182" s="175" t="s">
        <v>25</v>
      </c>
      <c r="O182" s="176">
        <v>4.9000000000000002E-2</v>
      </c>
    </row>
    <row r="183" spans="13:15">
      <c r="M183" s="175">
        <v>2023</v>
      </c>
      <c r="N183" s="175" t="s">
        <v>26</v>
      </c>
      <c r="O183" s="176">
        <v>3.5999999999999997E-2</v>
      </c>
    </row>
    <row r="184" spans="13:15">
      <c r="M184" s="175">
        <v>2023</v>
      </c>
      <c r="N184" s="175" t="s">
        <v>27</v>
      </c>
      <c r="O184" s="176">
        <v>4.3999999999999997E-2</v>
      </c>
    </row>
    <row r="185" spans="13:15">
      <c r="M185" s="175">
        <v>2023</v>
      </c>
      <c r="N185" s="175" t="s">
        <v>28</v>
      </c>
      <c r="O185" s="176">
        <v>5.6000000000000001E-2</v>
      </c>
    </row>
    <row r="186" spans="13:15">
      <c r="M186" s="175">
        <v>2023</v>
      </c>
      <c r="N186" s="175" t="s">
        <v>29</v>
      </c>
      <c r="O186" s="176">
        <v>0.04</v>
      </c>
    </row>
    <row r="187" spans="13:15">
      <c r="M187" s="175">
        <v>2023</v>
      </c>
      <c r="N187" s="175" t="s">
        <v>57</v>
      </c>
      <c r="O187" s="176">
        <v>5.2999999999999999E-2</v>
      </c>
    </row>
    <row r="188" spans="13:15">
      <c r="M188" s="175">
        <v>2023</v>
      </c>
      <c r="N188" s="175" t="s">
        <v>77</v>
      </c>
      <c r="O188" s="176">
        <v>5.6000000000000001E-2</v>
      </c>
    </row>
    <row r="189" spans="13:15">
      <c r="M189" s="175">
        <v>2023</v>
      </c>
      <c r="N189" s="175" t="s">
        <v>177</v>
      </c>
      <c r="O189" s="176">
        <v>5.0999999999999997E-2</v>
      </c>
    </row>
    <row r="190" spans="13:15">
      <c r="M190" s="175">
        <v>2023</v>
      </c>
      <c r="N190" s="175" t="s">
        <v>78</v>
      </c>
      <c r="O190" s="176">
        <v>5.5E-2</v>
      </c>
    </row>
    <row r="191" spans="13:15">
      <c r="M191" s="175">
        <v>2023</v>
      </c>
      <c r="N191" s="175" t="s">
        <v>30</v>
      </c>
      <c r="O191" s="176">
        <v>5.5E-2</v>
      </c>
    </row>
    <row r="192" spans="13:15">
      <c r="M192" s="175">
        <v>2023</v>
      </c>
      <c r="N192" s="175" t="s">
        <v>58</v>
      </c>
      <c r="O192" s="176">
        <v>5.2999999999999999E-2</v>
      </c>
    </row>
    <row r="193" spans="13:15">
      <c r="M193" s="175">
        <v>2023</v>
      </c>
      <c r="N193" s="175" t="s">
        <v>178</v>
      </c>
      <c r="O193" s="176">
        <v>5.0999999999999997E-2</v>
      </c>
    </row>
    <row r="194" spans="13:15">
      <c r="M194" s="175">
        <v>2023</v>
      </c>
      <c r="N194" s="175" t="s">
        <v>179</v>
      </c>
      <c r="O194" s="176">
        <v>4.3999999999999997E-2</v>
      </c>
    </row>
    <row r="195" spans="13:15">
      <c r="M195" s="175">
        <v>2023</v>
      </c>
      <c r="N195" s="175" t="s">
        <v>31</v>
      </c>
      <c r="O195" s="176">
        <v>3.9E-2</v>
      </c>
    </row>
    <row r="196" spans="13:15">
      <c r="M196" s="175">
        <v>2023</v>
      </c>
      <c r="N196" s="175" t="s">
        <v>32</v>
      </c>
      <c r="O196" s="176">
        <v>4.3999999999999997E-2</v>
      </c>
    </row>
    <row r="197" spans="13:15">
      <c r="M197" s="175">
        <v>2023</v>
      </c>
      <c r="N197" s="175" t="s">
        <v>180</v>
      </c>
      <c r="O197" s="176">
        <v>5.2999999999999999E-2</v>
      </c>
    </row>
    <row r="198" spans="13:15">
      <c r="M198" s="175">
        <v>2023</v>
      </c>
      <c r="N198" s="175" t="s">
        <v>216</v>
      </c>
      <c r="O198" s="176">
        <v>5.5E-2</v>
      </c>
    </row>
    <row r="199" spans="13:15">
      <c r="M199" s="175">
        <v>2023</v>
      </c>
      <c r="N199" s="175" t="s">
        <v>34</v>
      </c>
      <c r="O199" s="176">
        <v>3.3000000000000002E-2</v>
      </c>
    </row>
    <row r="200" spans="13:15">
      <c r="M200" s="175">
        <v>2023</v>
      </c>
      <c r="N200" s="175" t="s">
        <v>181</v>
      </c>
      <c r="O200" s="176">
        <v>5.2999999999999999E-2</v>
      </c>
    </row>
    <row r="201" spans="13:15">
      <c r="M201" s="175">
        <v>2023</v>
      </c>
      <c r="N201" s="175" t="s">
        <v>35</v>
      </c>
      <c r="O201" s="176">
        <v>5.0999999999999997E-2</v>
      </c>
    </row>
    <row r="202" spans="13:15">
      <c r="M202" s="175">
        <v>2023</v>
      </c>
      <c r="N202" s="175" t="s">
        <v>182</v>
      </c>
      <c r="O202" s="176">
        <v>5.5E-2</v>
      </c>
    </row>
    <row r="203" spans="13:15">
      <c r="M203" s="175">
        <v>2023</v>
      </c>
      <c r="N203" s="175" t="s">
        <v>60</v>
      </c>
      <c r="O203" s="176">
        <v>5.5E-2</v>
      </c>
    </row>
    <row r="204" spans="13:15">
      <c r="M204" s="175">
        <v>2023</v>
      </c>
      <c r="N204" s="175" t="s">
        <v>183</v>
      </c>
      <c r="O204" s="176">
        <v>5.0999999999999997E-2</v>
      </c>
    </row>
    <row r="205" spans="13:15">
      <c r="M205" s="175">
        <v>2023</v>
      </c>
      <c r="N205" s="175" t="s">
        <v>36</v>
      </c>
      <c r="O205" s="176">
        <v>4.3999999999999997E-2</v>
      </c>
    </row>
    <row r="206" spans="13:15">
      <c r="M206" s="175">
        <v>2023</v>
      </c>
      <c r="N206" s="175" t="s">
        <v>217</v>
      </c>
      <c r="O206" s="176">
        <v>5.8000000000000003E-2</v>
      </c>
    </row>
    <row r="207" spans="13:15">
      <c r="M207" s="175">
        <v>2023</v>
      </c>
      <c r="N207" s="175" t="s">
        <v>184</v>
      </c>
      <c r="O207" s="176">
        <v>4.8000000000000001E-2</v>
      </c>
    </row>
    <row r="208" spans="13:15">
      <c r="M208" s="175">
        <v>2023</v>
      </c>
      <c r="N208" s="175" t="s">
        <v>37</v>
      </c>
      <c r="O208" s="176">
        <v>0.04</v>
      </c>
    </row>
    <row r="209" spans="13:15">
      <c r="M209" s="175">
        <v>2023</v>
      </c>
      <c r="N209" s="175" t="s">
        <v>80</v>
      </c>
      <c r="O209" s="176">
        <v>3.6999999999999998E-2</v>
      </c>
    </row>
    <row r="210" spans="13:15">
      <c r="M210" s="175">
        <v>2023</v>
      </c>
      <c r="N210" s="175" t="s">
        <v>81</v>
      </c>
      <c r="O210" s="176">
        <v>5.3999999999999999E-2</v>
      </c>
    </row>
    <row r="211" spans="13:15">
      <c r="M211" s="175">
        <v>2023</v>
      </c>
      <c r="N211" s="175" t="s">
        <v>185</v>
      </c>
      <c r="O211" s="176">
        <v>4.9000000000000002E-2</v>
      </c>
    </row>
    <row r="212" spans="13:15">
      <c r="M212" s="175">
        <v>2023</v>
      </c>
      <c r="N212" s="175" t="s">
        <v>218</v>
      </c>
      <c r="O212" s="176">
        <v>4.8000000000000001E-2</v>
      </c>
    </row>
  </sheetData>
  <phoneticPr fontId="1"/>
  <pageMargins left="0.70866141732283472" right="0.70866141732283472" top="0.74803149606299213" bottom="0.74803149606299213" header="0.31496062992125984" footer="0.31496062992125984"/>
  <pageSetup paperSize="9" scale="2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低炭素（高炭素）電力</vt:lpstr>
      <vt:lpstr>低炭素（高炭素）電力(記入例）</vt:lpstr>
      <vt:lpstr>低炭素熱</vt:lpstr>
      <vt:lpstr>低炭素熱 (記入例)</vt:lpstr>
      <vt:lpstr>単位テーブル</vt:lpstr>
      <vt:lpstr>係数テーブル</vt:lpstr>
      <vt:lpstr>係数テーブル!Print_Area</vt:lpstr>
      <vt:lpstr>'低炭素（高炭素）電力'!Print_Area</vt:lpstr>
      <vt:lpstr>'低炭素（高炭素）電力(記入例）'!Print_Area</vt:lpstr>
      <vt:lpstr>低炭素熱!Print_Area</vt:lpstr>
      <vt:lpstr>'低炭素熱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2022-02-08T01:11:53Z</cp:lastPrinted>
  <dcterms:created xsi:type="dcterms:W3CDTF">2015-07-14T02:10:28Z</dcterms:created>
  <dcterms:modified xsi:type="dcterms:W3CDTF">2023-03-24T04:49:08Z</dcterms:modified>
</cp:coreProperties>
</file>