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hashitsuyoshi\Desktop\一時作業フォルダ\"/>
    </mc:Choice>
  </mc:AlternateContent>
  <workbookProtection workbookAlgorithmName="SHA-512" workbookHashValue="ZDRE+gDOOJRAAyOXzP8kAu4MZ70KoMUIFM1p2bkAl+g+BTnr5HI2BTggISycmW/l4wnFFjgFAZ4aCi8UIpNo9A==" workbookSaltValue="MDpLzyVfLxHVrkMrjhXq6Q==" workbookSpinCount="100000" lockStructure="1"/>
  <bookViews>
    <workbookView xWindow="360" yWindow="270" windowWidth="14715" windowHeight="8190" tabRatio="601" activeTab="2"/>
  </bookViews>
  <sheets>
    <sheet name="内訳書（提出用）" sheetId="2" r:id="rId1"/>
    <sheet name="利用車種別集計表（ワークシート）" sheetId="1" r:id="rId2"/>
    <sheet name="記入の手引き" sheetId="3" r:id="rId3"/>
  </sheets>
  <definedNames>
    <definedName name="_xlnm.Print_Area" localSheetId="0">'内訳書（提出用）'!$B$1:$G$44</definedName>
    <definedName name="_xlnm.Print_Area" localSheetId="1">'利用車種別集計表（ワークシート）'!$B$3:$AL$173</definedName>
  </definedNames>
  <calcPr calcId="162913"/>
</workbook>
</file>

<file path=xl/calcChain.xml><?xml version="1.0" encoding="utf-8"?>
<calcChain xmlns="http://schemas.openxmlformats.org/spreadsheetml/2006/main">
  <c r="K10" i="1" l="1"/>
  <c r="Q160" i="1"/>
  <c r="H160" i="1"/>
  <c r="E10" i="2" s="1"/>
  <c r="AJ151" i="1"/>
  <c r="AJ150" i="1"/>
  <c r="AJ149" i="1"/>
  <c r="AJ148" i="1"/>
  <c r="AJ147" i="1"/>
  <c r="AJ146" i="1"/>
  <c r="AJ145" i="1"/>
  <c r="AJ144" i="1"/>
  <c r="AK152" i="1" s="1"/>
  <c r="AJ143" i="1"/>
  <c r="AJ142" i="1"/>
  <c r="AJ141" i="1"/>
  <c r="AJ136" i="1"/>
  <c r="AJ135" i="1"/>
  <c r="AJ134" i="1"/>
  <c r="AJ133" i="1"/>
  <c r="AJ132" i="1"/>
  <c r="AJ131" i="1"/>
  <c r="AJ130" i="1"/>
  <c r="AJ129" i="1"/>
  <c r="AJ128" i="1"/>
  <c r="AK137" i="1" s="1"/>
  <c r="AJ127" i="1"/>
  <c r="AJ126" i="1"/>
  <c r="AJ121" i="1"/>
  <c r="AJ120" i="1"/>
  <c r="AJ119" i="1"/>
  <c r="AJ118" i="1"/>
  <c r="AJ117" i="1"/>
  <c r="AJ116" i="1"/>
  <c r="AJ115" i="1"/>
  <c r="AJ114" i="1"/>
  <c r="AJ113" i="1"/>
  <c r="AJ112" i="1"/>
  <c r="AK122" i="1" s="1"/>
  <c r="AJ111" i="1"/>
  <c r="AJ106" i="1"/>
  <c r="AJ105" i="1"/>
  <c r="AJ104" i="1"/>
  <c r="AJ103" i="1"/>
  <c r="AJ102" i="1"/>
  <c r="AJ101" i="1"/>
  <c r="AJ100" i="1"/>
  <c r="AJ99" i="1"/>
  <c r="AJ98" i="1"/>
  <c r="AJ97" i="1"/>
  <c r="AJ96" i="1"/>
  <c r="AJ91" i="1"/>
  <c r="AJ90" i="1"/>
  <c r="AJ89" i="1"/>
  <c r="AJ88" i="1"/>
  <c r="AJ87" i="1"/>
  <c r="AJ86" i="1"/>
  <c r="AJ85" i="1"/>
  <c r="AJ84" i="1"/>
  <c r="AK92" i="1" s="1"/>
  <c r="AJ83" i="1"/>
  <c r="AJ82" i="1"/>
  <c r="AJ81" i="1"/>
  <c r="AJ76" i="1"/>
  <c r="AJ75" i="1"/>
  <c r="AJ74" i="1"/>
  <c r="AJ73" i="1"/>
  <c r="AJ72" i="1"/>
  <c r="AJ71" i="1"/>
  <c r="AJ70" i="1"/>
  <c r="AJ69" i="1"/>
  <c r="AJ68" i="1"/>
  <c r="AK77" i="1" s="1"/>
  <c r="AJ67" i="1"/>
  <c r="AJ66" i="1"/>
  <c r="AJ61" i="1"/>
  <c r="AJ60" i="1"/>
  <c r="AJ59" i="1"/>
  <c r="AJ58" i="1"/>
  <c r="AJ57" i="1"/>
  <c r="AJ56" i="1"/>
  <c r="AJ55" i="1"/>
  <c r="AJ54" i="1"/>
  <c r="AJ53" i="1"/>
  <c r="AJ52" i="1"/>
  <c r="AK62" i="1" s="1"/>
  <c r="AJ51" i="1"/>
  <c r="AJ46" i="1"/>
  <c r="AJ45" i="1"/>
  <c r="AJ44" i="1"/>
  <c r="AJ43" i="1"/>
  <c r="AJ42" i="1"/>
  <c r="AJ41" i="1"/>
  <c r="AJ40" i="1"/>
  <c r="AJ39" i="1"/>
  <c r="AJ38" i="1"/>
  <c r="AJ37" i="1"/>
  <c r="AJ36" i="1"/>
  <c r="AJ31" i="1"/>
  <c r="AJ30" i="1"/>
  <c r="AJ29" i="1"/>
  <c r="AJ28" i="1"/>
  <c r="AJ27" i="1"/>
  <c r="AJ26" i="1"/>
  <c r="AJ25" i="1"/>
  <c r="AJ24" i="1"/>
  <c r="AJ23" i="1"/>
  <c r="AJ22" i="1"/>
  <c r="AJ21" i="1"/>
  <c r="AD151" i="1"/>
  <c r="AD150" i="1"/>
  <c r="AD149" i="1"/>
  <c r="AD148" i="1"/>
  <c r="AD147" i="1"/>
  <c r="AD146" i="1"/>
  <c r="AD145" i="1"/>
  <c r="AD144" i="1"/>
  <c r="AD143" i="1"/>
  <c r="AE152" i="1" s="1"/>
  <c r="AD142" i="1"/>
  <c r="AD141" i="1"/>
  <c r="AD136" i="1"/>
  <c r="AD135" i="1"/>
  <c r="AD134" i="1"/>
  <c r="AD133" i="1"/>
  <c r="AD132" i="1"/>
  <c r="AD131" i="1"/>
  <c r="AD130" i="1"/>
  <c r="AD129" i="1"/>
  <c r="AD128" i="1"/>
  <c r="AD127" i="1"/>
  <c r="AD126" i="1"/>
  <c r="AD121" i="1"/>
  <c r="AD120" i="1"/>
  <c r="AD119" i="1"/>
  <c r="AD118" i="1"/>
  <c r="AD117" i="1"/>
  <c r="AD116" i="1"/>
  <c r="AD115" i="1"/>
  <c r="AD114" i="1"/>
  <c r="AD113" i="1"/>
  <c r="AD112" i="1"/>
  <c r="AD111" i="1"/>
  <c r="AD106" i="1"/>
  <c r="AD105" i="1"/>
  <c r="AD104" i="1"/>
  <c r="AD103" i="1"/>
  <c r="AD102" i="1"/>
  <c r="AD101" i="1"/>
  <c r="AD100" i="1"/>
  <c r="AD99" i="1"/>
  <c r="AD98" i="1"/>
  <c r="AD97" i="1"/>
  <c r="AD96" i="1"/>
  <c r="AE107" i="1" s="1"/>
  <c r="AD91" i="1"/>
  <c r="AD90" i="1"/>
  <c r="AD89" i="1"/>
  <c r="AD88" i="1"/>
  <c r="AD87" i="1"/>
  <c r="AD86" i="1"/>
  <c r="AD85" i="1"/>
  <c r="AD84" i="1"/>
  <c r="AD83" i="1"/>
  <c r="AD82" i="1"/>
  <c r="AD81" i="1"/>
  <c r="AD76" i="1"/>
  <c r="AD75" i="1"/>
  <c r="AD74" i="1"/>
  <c r="AD73" i="1"/>
  <c r="AD72" i="1"/>
  <c r="AD71" i="1"/>
  <c r="AD70" i="1"/>
  <c r="AD69" i="1"/>
  <c r="AD68" i="1"/>
  <c r="AD67" i="1"/>
  <c r="AD66" i="1"/>
  <c r="AD61" i="1"/>
  <c r="AD60" i="1"/>
  <c r="AD59" i="1"/>
  <c r="AD58" i="1"/>
  <c r="AD57" i="1"/>
  <c r="AD56" i="1"/>
  <c r="AD55" i="1"/>
  <c r="AD54" i="1"/>
  <c r="AD53" i="1"/>
  <c r="AD52" i="1"/>
  <c r="AD51" i="1"/>
  <c r="AD46" i="1"/>
  <c r="AD45" i="1"/>
  <c r="AD44" i="1"/>
  <c r="AD43" i="1"/>
  <c r="AD42" i="1"/>
  <c r="AD41" i="1"/>
  <c r="AD40" i="1"/>
  <c r="AD39" i="1"/>
  <c r="AD38" i="1"/>
  <c r="AD37" i="1"/>
  <c r="AD36" i="1"/>
  <c r="AE47" i="1" s="1"/>
  <c r="AD31" i="1"/>
  <c r="AD30" i="1"/>
  <c r="AD29" i="1"/>
  <c r="AD28" i="1"/>
  <c r="AD163" i="1" s="1"/>
  <c r="AD27" i="1"/>
  <c r="AD26" i="1"/>
  <c r="AD25" i="1"/>
  <c r="AD24" i="1"/>
  <c r="AD159" i="1" s="1"/>
  <c r="AD23" i="1"/>
  <c r="AD22" i="1"/>
  <c r="AD21" i="1"/>
  <c r="AJ16" i="1"/>
  <c r="AD16" i="1"/>
  <c r="AD166" i="1" s="1"/>
  <c r="AJ15" i="1"/>
  <c r="AD15" i="1"/>
  <c r="AJ14" i="1"/>
  <c r="AD14" i="1"/>
  <c r="AD164" i="1" s="1"/>
  <c r="AJ13" i="1"/>
  <c r="AD13" i="1"/>
  <c r="AJ12" i="1"/>
  <c r="AD12" i="1"/>
  <c r="AD162" i="1" s="1"/>
  <c r="AJ11" i="1"/>
  <c r="AD11" i="1"/>
  <c r="AJ10" i="1"/>
  <c r="AD10" i="1"/>
  <c r="AD160" i="1" s="1"/>
  <c r="AJ9" i="1"/>
  <c r="AD9" i="1"/>
  <c r="AJ8" i="1"/>
  <c r="AD8" i="1"/>
  <c r="AD158" i="1" s="1"/>
  <c r="AJ7" i="1"/>
  <c r="AD7" i="1"/>
  <c r="AJ6" i="1"/>
  <c r="AK17" i="1" s="1"/>
  <c r="AD6" i="1"/>
  <c r="AD156" i="1" s="1"/>
  <c r="Q136" i="1"/>
  <c r="K136" i="1"/>
  <c r="Q135" i="1"/>
  <c r="K135" i="1"/>
  <c r="Q134" i="1"/>
  <c r="K134" i="1"/>
  <c r="Q133" i="1"/>
  <c r="K133" i="1"/>
  <c r="Q132" i="1"/>
  <c r="K132" i="1"/>
  <c r="Q131" i="1"/>
  <c r="K131" i="1"/>
  <c r="Q130" i="1"/>
  <c r="K130" i="1"/>
  <c r="Q129" i="1"/>
  <c r="K129" i="1"/>
  <c r="Q128" i="1"/>
  <c r="K128" i="1"/>
  <c r="Q127" i="1"/>
  <c r="K127" i="1"/>
  <c r="L137" i="1" s="1"/>
  <c r="Q126" i="1"/>
  <c r="K126" i="1"/>
  <c r="Q121" i="1"/>
  <c r="K121" i="1"/>
  <c r="Q120" i="1"/>
  <c r="K120" i="1"/>
  <c r="Q119" i="1"/>
  <c r="K119" i="1"/>
  <c r="Q118" i="1"/>
  <c r="K118" i="1"/>
  <c r="Q117" i="1"/>
  <c r="K117" i="1"/>
  <c r="Q116" i="1"/>
  <c r="K116" i="1"/>
  <c r="Q115" i="1"/>
  <c r="K115" i="1"/>
  <c r="Q114" i="1"/>
  <c r="K114" i="1"/>
  <c r="Q113" i="1"/>
  <c r="K113" i="1"/>
  <c r="Q112" i="1"/>
  <c r="K112" i="1"/>
  <c r="Q111" i="1"/>
  <c r="K111" i="1"/>
  <c r="L122" i="1" s="1"/>
  <c r="Q106" i="1"/>
  <c r="K106" i="1"/>
  <c r="Q105" i="1"/>
  <c r="K105" i="1"/>
  <c r="Q104" i="1"/>
  <c r="K104" i="1"/>
  <c r="Q103" i="1"/>
  <c r="K103" i="1"/>
  <c r="Q102" i="1"/>
  <c r="K102" i="1"/>
  <c r="Q101" i="1"/>
  <c r="K101" i="1"/>
  <c r="Q100" i="1"/>
  <c r="K100" i="1"/>
  <c r="Q99" i="1"/>
  <c r="K99" i="1"/>
  <c r="Q98" i="1"/>
  <c r="K98" i="1"/>
  <c r="Q97" i="1"/>
  <c r="R107" i="1" s="1"/>
  <c r="K97" i="1"/>
  <c r="L107" i="1" s="1"/>
  <c r="Q96" i="1"/>
  <c r="K96" i="1"/>
  <c r="Q91" i="1"/>
  <c r="K91" i="1"/>
  <c r="Q90" i="1"/>
  <c r="K90" i="1"/>
  <c r="Q89" i="1"/>
  <c r="K89" i="1"/>
  <c r="Q88" i="1"/>
  <c r="K88" i="1"/>
  <c r="Q87" i="1"/>
  <c r="K87" i="1"/>
  <c r="Q86" i="1"/>
  <c r="K86" i="1"/>
  <c r="Q85" i="1"/>
  <c r="K85" i="1"/>
  <c r="Q84" i="1"/>
  <c r="K84" i="1"/>
  <c r="Q83" i="1"/>
  <c r="K83" i="1"/>
  <c r="Q82" i="1"/>
  <c r="K82" i="1"/>
  <c r="Q81" i="1"/>
  <c r="R92" i="1" s="1"/>
  <c r="K81" i="1"/>
  <c r="L92" i="1" s="1"/>
  <c r="Q76" i="1"/>
  <c r="K76" i="1"/>
  <c r="Q75" i="1"/>
  <c r="K75" i="1"/>
  <c r="Q74" i="1"/>
  <c r="K74" i="1"/>
  <c r="Q73" i="1"/>
  <c r="K73" i="1"/>
  <c r="Q72" i="1"/>
  <c r="K72" i="1"/>
  <c r="Q71" i="1"/>
  <c r="K71" i="1"/>
  <c r="Q70" i="1"/>
  <c r="K70" i="1"/>
  <c r="Q69" i="1"/>
  <c r="K69" i="1"/>
  <c r="Q68" i="1"/>
  <c r="K68" i="1"/>
  <c r="Q67" i="1"/>
  <c r="R77" i="1" s="1"/>
  <c r="K67" i="1"/>
  <c r="L77" i="1" s="1"/>
  <c r="Q66" i="1"/>
  <c r="K66" i="1"/>
  <c r="Q61" i="1"/>
  <c r="K61" i="1"/>
  <c r="Q60" i="1"/>
  <c r="K60" i="1"/>
  <c r="Q59" i="1"/>
  <c r="K59" i="1"/>
  <c r="Q58" i="1"/>
  <c r="K58" i="1"/>
  <c r="Q57" i="1"/>
  <c r="K57" i="1"/>
  <c r="Q56" i="1"/>
  <c r="K56" i="1"/>
  <c r="Q55" i="1"/>
  <c r="K55" i="1"/>
  <c r="Q54" i="1"/>
  <c r="K54" i="1"/>
  <c r="Q53" i="1"/>
  <c r="K53" i="1"/>
  <c r="Q52" i="1"/>
  <c r="K52" i="1"/>
  <c r="Q51" i="1"/>
  <c r="K51" i="1"/>
  <c r="L62" i="1" s="1"/>
  <c r="Q46" i="1"/>
  <c r="K46" i="1"/>
  <c r="Q45" i="1"/>
  <c r="K45" i="1"/>
  <c r="Q44" i="1"/>
  <c r="K44" i="1"/>
  <c r="Q43" i="1"/>
  <c r="K43" i="1"/>
  <c r="Q42" i="1"/>
  <c r="K42" i="1"/>
  <c r="Q41" i="1"/>
  <c r="K41" i="1"/>
  <c r="Q40" i="1"/>
  <c r="K40" i="1"/>
  <c r="Q39" i="1"/>
  <c r="K39" i="1"/>
  <c r="Q38" i="1"/>
  <c r="K38" i="1"/>
  <c r="Q37" i="1"/>
  <c r="K37" i="1"/>
  <c r="L47" i="1" s="1"/>
  <c r="Q36" i="1"/>
  <c r="K36" i="1"/>
  <c r="Q31" i="1"/>
  <c r="K31" i="1"/>
  <c r="Q30" i="1"/>
  <c r="K30" i="1"/>
  <c r="Q29" i="1"/>
  <c r="K29" i="1"/>
  <c r="Q28" i="1"/>
  <c r="K28" i="1"/>
  <c r="Q27" i="1"/>
  <c r="K27" i="1"/>
  <c r="Q26" i="1"/>
  <c r="K26" i="1"/>
  <c r="Q25" i="1"/>
  <c r="K25" i="1"/>
  <c r="Q24" i="1"/>
  <c r="K24" i="1"/>
  <c r="Q23" i="1"/>
  <c r="K23" i="1"/>
  <c r="Q22" i="1"/>
  <c r="K22" i="1"/>
  <c r="Q21" i="1"/>
  <c r="K21" i="1"/>
  <c r="Q151" i="1"/>
  <c r="K151" i="1"/>
  <c r="Q150" i="1"/>
  <c r="K150" i="1"/>
  <c r="Q149" i="1"/>
  <c r="K149" i="1"/>
  <c r="Q148" i="1"/>
  <c r="K148" i="1"/>
  <c r="Q147" i="1"/>
  <c r="K147" i="1"/>
  <c r="Q146" i="1"/>
  <c r="K146" i="1"/>
  <c r="Q145" i="1"/>
  <c r="K145" i="1"/>
  <c r="Q144" i="1"/>
  <c r="K144" i="1"/>
  <c r="Q143" i="1"/>
  <c r="K143" i="1"/>
  <c r="Q142" i="1"/>
  <c r="K142" i="1"/>
  <c r="L152" i="1" s="1"/>
  <c r="Q141" i="1"/>
  <c r="K141" i="1"/>
  <c r="Q16" i="1"/>
  <c r="K16" i="1"/>
  <c r="K166" i="1" s="1"/>
  <c r="Q15" i="1"/>
  <c r="K15" i="1"/>
  <c r="Q14" i="1"/>
  <c r="K14" i="1"/>
  <c r="K164" i="1" s="1"/>
  <c r="Q13" i="1"/>
  <c r="K13" i="1"/>
  <c r="Q12" i="1"/>
  <c r="K12" i="1"/>
  <c r="K162" i="1" s="1"/>
  <c r="Q11" i="1"/>
  <c r="K11" i="1"/>
  <c r="Q10" i="1"/>
  <c r="Q9" i="1"/>
  <c r="K9" i="1"/>
  <c r="Q8" i="1"/>
  <c r="K8" i="1"/>
  <c r="K158" i="1" s="1"/>
  <c r="Q7" i="1"/>
  <c r="K7" i="1"/>
  <c r="Q6" i="1"/>
  <c r="K6" i="1"/>
  <c r="BF5" i="1"/>
  <c r="BG5" i="1" s="1"/>
  <c r="Q156" i="1"/>
  <c r="Q157" i="1"/>
  <c r="Q158" i="1"/>
  <c r="Q159" i="1"/>
  <c r="Q161" i="1"/>
  <c r="Q162" i="1"/>
  <c r="Q163" i="1"/>
  <c r="Q164" i="1"/>
  <c r="Q165" i="1"/>
  <c r="Q166" i="1"/>
  <c r="AD157" i="1"/>
  <c r="AD161" i="1"/>
  <c r="AD165" i="1"/>
  <c r="AJ156" i="1"/>
  <c r="AJ157" i="1"/>
  <c r="AJ158" i="1"/>
  <c r="AJ159" i="1"/>
  <c r="AJ160" i="1"/>
  <c r="AJ161" i="1"/>
  <c r="AJ162" i="1"/>
  <c r="AJ163" i="1"/>
  <c r="AJ164" i="1"/>
  <c r="AJ165" i="1"/>
  <c r="AJ166" i="1"/>
  <c r="BJ5" i="1"/>
  <c r="BK5" i="1"/>
  <c r="AJ17" i="1" s="1"/>
  <c r="AA156" i="1"/>
  <c r="E22" i="2" s="1"/>
  <c r="AA157" i="1"/>
  <c r="E23" i="2" s="1"/>
  <c r="AA158" i="1"/>
  <c r="E24" i="2" s="1"/>
  <c r="AA159" i="1"/>
  <c r="E25" i="2" s="1"/>
  <c r="AA160" i="1"/>
  <c r="E26" i="2" s="1"/>
  <c r="AA161" i="1"/>
  <c r="E27" i="2" s="1"/>
  <c r="AA162" i="1"/>
  <c r="E28" i="2" s="1"/>
  <c r="AA163" i="1"/>
  <c r="E29" i="2" s="1"/>
  <c r="AA164" i="1"/>
  <c r="E30" i="2" s="1"/>
  <c r="AA165" i="1"/>
  <c r="E31" i="2" s="1"/>
  <c r="AA166" i="1"/>
  <c r="E32" i="2" s="1"/>
  <c r="H156" i="1"/>
  <c r="E6" i="2" s="1"/>
  <c r="H157" i="1"/>
  <c r="E7" i="2" s="1"/>
  <c r="H158" i="1"/>
  <c r="E8" i="2" s="1"/>
  <c r="H159" i="1"/>
  <c r="E9" i="2" s="1"/>
  <c r="H161" i="1"/>
  <c r="E11" i="2" s="1"/>
  <c r="H162" i="1"/>
  <c r="E12" i="2" s="1"/>
  <c r="H163" i="1"/>
  <c r="E13" i="2" s="1"/>
  <c r="H164" i="1"/>
  <c r="E14" i="2" s="1"/>
  <c r="H165" i="1"/>
  <c r="E15" i="2" s="1"/>
  <c r="H166" i="1"/>
  <c r="E16" i="2" s="1"/>
  <c r="BJ6" i="1"/>
  <c r="BK6" i="1" s="1"/>
  <c r="AD32" i="1" s="1"/>
  <c r="BJ10" i="1"/>
  <c r="BK10" i="1" s="1"/>
  <c r="BJ11" i="1"/>
  <c r="BK11" i="1" s="1"/>
  <c r="BJ12" i="1"/>
  <c r="BK12" i="1" s="1"/>
  <c r="BJ13" i="1"/>
  <c r="BK13" i="1"/>
  <c r="AD137" i="1" s="1"/>
  <c r="BJ14" i="1"/>
  <c r="BK14" i="1" s="1"/>
  <c r="BJ9" i="1"/>
  <c r="BK9" i="1"/>
  <c r="AD77" i="1" s="1"/>
  <c r="BJ8" i="1"/>
  <c r="BK8" i="1" s="1"/>
  <c r="BJ7" i="1"/>
  <c r="BK7" i="1" s="1"/>
  <c r="BF6" i="1"/>
  <c r="BG6" i="1" s="1"/>
  <c r="Q32" i="1" s="1"/>
  <c r="BF7" i="1"/>
  <c r="BG7" i="1" s="1"/>
  <c r="BF8" i="1"/>
  <c r="BG8" i="1" s="1"/>
  <c r="BF9" i="1"/>
  <c r="BG9" i="1"/>
  <c r="Q77" i="1" s="1"/>
  <c r="BF10" i="1"/>
  <c r="BG10" i="1" s="1"/>
  <c r="BF11" i="1"/>
  <c r="BG11" i="1"/>
  <c r="K107" i="1" s="1"/>
  <c r="BF12" i="1"/>
  <c r="BG12" i="1" s="1"/>
  <c r="K122" i="1" s="1"/>
  <c r="BF13" i="1"/>
  <c r="BG13" i="1" s="1"/>
  <c r="BF14" i="1"/>
  <c r="BG14" i="1" s="1"/>
  <c r="R42" i="3"/>
  <c r="Q42" i="3"/>
  <c r="L42" i="3"/>
  <c r="K42" i="3"/>
  <c r="H42" i="3"/>
  <c r="AG152" i="1"/>
  <c r="AG137" i="1"/>
  <c r="AE137" i="1"/>
  <c r="AG122" i="1"/>
  <c r="AK107" i="1"/>
  <c r="AG107" i="1"/>
  <c r="AG92" i="1"/>
  <c r="AG77" i="1"/>
  <c r="AE77" i="1"/>
  <c r="AG62" i="1"/>
  <c r="AK47" i="1"/>
  <c r="AG47" i="1"/>
  <c r="AG32" i="1"/>
  <c r="AD17" i="1"/>
  <c r="AE17" i="1"/>
  <c r="R152" i="1"/>
  <c r="R137" i="1"/>
  <c r="R122" i="1"/>
  <c r="Q107" i="1"/>
  <c r="R62" i="1"/>
  <c r="R47" i="1"/>
  <c r="R32" i="1"/>
  <c r="H17" i="1"/>
  <c r="H32" i="1"/>
  <c r="H47" i="1"/>
  <c r="H62" i="1"/>
  <c r="H77" i="1"/>
  <c r="H92" i="1"/>
  <c r="H107" i="1"/>
  <c r="H122" i="1"/>
  <c r="H137" i="1"/>
  <c r="H152" i="1"/>
  <c r="AW15" i="1"/>
  <c r="AW14" i="1"/>
  <c r="AW13" i="1"/>
  <c r="AW12" i="1"/>
  <c r="AW11" i="1"/>
  <c r="AW10" i="1"/>
  <c r="AW9" i="1"/>
  <c r="AW8" i="1"/>
  <c r="AW7" i="1"/>
  <c r="AW6" i="1"/>
  <c r="AW5" i="1"/>
  <c r="AA152" i="1"/>
  <c r="AA137" i="1"/>
  <c r="AA122" i="1"/>
  <c r="AA107" i="1"/>
  <c r="AA92" i="1"/>
  <c r="AA77" i="1"/>
  <c r="AA62" i="1"/>
  <c r="AA47" i="1"/>
  <c r="AA32" i="1"/>
  <c r="R25" i="2"/>
  <c r="AG17" i="1"/>
  <c r="R35" i="2"/>
  <c r="AA35" i="2" s="1"/>
  <c r="AC35" i="2" s="1"/>
  <c r="Y35" i="2"/>
  <c r="Z35" i="2" s="1"/>
  <c r="R34" i="2"/>
  <c r="AA34" i="2" s="1"/>
  <c r="AC34" i="2" s="1"/>
  <c r="Y34" i="2"/>
  <c r="Z34" i="2"/>
  <c r="R33" i="2"/>
  <c r="AA33" i="2" s="1"/>
  <c r="AC33" i="2" s="1"/>
  <c r="Y33" i="2"/>
  <c r="Z33" i="2"/>
  <c r="R32" i="2"/>
  <c r="AA32" i="2" s="1"/>
  <c r="AC32" i="2" s="1"/>
  <c r="Y32" i="2"/>
  <c r="Z32" i="2" s="1"/>
  <c r="R31" i="2"/>
  <c r="AA31" i="2"/>
  <c r="AC31" i="2"/>
  <c r="Y31" i="2"/>
  <c r="Z31" i="2" s="1"/>
  <c r="R30" i="2"/>
  <c r="AA30" i="2"/>
  <c r="AC30" i="2" s="1"/>
  <c r="Y30" i="2"/>
  <c r="Z30" i="2" s="1"/>
  <c r="R29" i="2"/>
  <c r="AA29" i="2" s="1"/>
  <c r="AC29" i="2" s="1"/>
  <c r="Y29" i="2"/>
  <c r="Z29" i="2"/>
  <c r="R28" i="2"/>
  <c r="AA28" i="2" s="1"/>
  <c r="AC28" i="2" s="1"/>
  <c r="Y28" i="2"/>
  <c r="Z28" i="2" s="1"/>
  <c r="R27" i="2"/>
  <c r="AA27" i="2"/>
  <c r="AC27" i="2" s="1"/>
  <c r="Y27" i="2"/>
  <c r="Z27" i="2" s="1"/>
  <c r="R26" i="2"/>
  <c r="AA26" i="2"/>
  <c r="AC26" i="2" s="1"/>
  <c r="Y26" i="2"/>
  <c r="Z26" i="2" s="1"/>
  <c r="AA25" i="2"/>
  <c r="AC25" i="2" s="1"/>
  <c r="Y25" i="2"/>
  <c r="Z25" i="2" s="1"/>
  <c r="AA17" i="1"/>
  <c r="Q137" i="1" l="1"/>
  <c r="K137" i="1"/>
  <c r="Q47" i="1"/>
  <c r="K47" i="1"/>
  <c r="K32" i="1"/>
  <c r="AD47" i="1"/>
  <c r="AJ47" i="1"/>
  <c r="AD107" i="1"/>
  <c r="AJ107" i="1"/>
  <c r="K77" i="1"/>
  <c r="AJ77" i="1"/>
  <c r="AJ137" i="1"/>
  <c r="K157" i="1"/>
  <c r="K159" i="1"/>
  <c r="K161" i="1"/>
  <c r="K163" i="1"/>
  <c r="K165" i="1"/>
  <c r="AE32" i="1"/>
  <c r="AE62" i="1"/>
  <c r="AE92" i="1"/>
  <c r="AE122" i="1"/>
  <c r="AK32" i="1"/>
  <c r="K160" i="1"/>
  <c r="R17" i="1"/>
  <c r="L17" i="1"/>
  <c r="K156" i="1"/>
  <c r="Q152" i="1"/>
  <c r="K152" i="1"/>
  <c r="E17" i="2"/>
  <c r="AJ122" i="1"/>
  <c r="AD122" i="1"/>
  <c r="K17" i="1"/>
  <c r="Q17" i="1"/>
  <c r="BG15" i="1"/>
  <c r="AD62" i="1"/>
  <c r="AJ62" i="1"/>
  <c r="BK15" i="1"/>
  <c r="AJ92" i="1"/>
  <c r="AD92" i="1"/>
  <c r="Q62" i="1"/>
  <c r="K62" i="1"/>
  <c r="Q92" i="1"/>
  <c r="K92" i="1"/>
  <c r="AD152" i="1"/>
  <c r="AJ152" i="1"/>
  <c r="E33" i="2"/>
  <c r="H167" i="1"/>
  <c r="L32" i="1"/>
  <c r="Q122" i="1"/>
  <c r="AJ32" i="1"/>
  <c r="AA167" i="1"/>
  <c r="Q167" i="1" l="1"/>
  <c r="K167" i="1"/>
  <c r="AJ167" i="1"/>
  <c r="AD167" i="1"/>
  <c r="E37" i="2"/>
  <c r="F22" i="2" l="1"/>
  <c r="F26" i="2"/>
  <c r="F30" i="2"/>
  <c r="F25" i="2"/>
  <c r="F29" i="2"/>
  <c r="F23" i="2"/>
  <c r="F27" i="2"/>
  <c r="F31" i="2"/>
  <c r="F24" i="2"/>
  <c r="F28" i="2"/>
  <c r="F32" i="2"/>
  <c r="AD168" i="1"/>
  <c r="F7" i="2"/>
  <c r="F10" i="2"/>
  <c r="F14" i="2"/>
  <c r="F13" i="2"/>
  <c r="F8" i="2"/>
  <c r="F11" i="2"/>
  <c r="F15" i="2"/>
  <c r="K168" i="1"/>
  <c r="F9" i="2"/>
  <c r="F12" i="2"/>
  <c r="F16" i="2"/>
  <c r="F6" i="2"/>
  <c r="F33" i="2" l="1"/>
  <c r="F17" i="2"/>
  <c r="F37" i="2" l="1"/>
  <c r="F38" i="2" s="1"/>
</calcChain>
</file>

<file path=xl/sharedStrings.xml><?xml version="1.0" encoding="utf-8"?>
<sst xmlns="http://schemas.openxmlformats.org/spreadsheetml/2006/main" count="764" uniqueCount="144">
  <si>
    <t>車種一覧表</t>
    <rPh sb="0" eb="2">
      <t>シャシュ</t>
    </rPh>
    <rPh sb="2" eb="4">
      <t>イチラン</t>
    </rPh>
    <rPh sb="4" eb="5">
      <t>ヒョウ</t>
    </rPh>
    <phoneticPr fontId="2"/>
  </si>
  <si>
    <t>燃料種</t>
    <rPh sb="0" eb="2">
      <t>ネンリョウ</t>
    </rPh>
    <rPh sb="2" eb="3">
      <t>シュ</t>
    </rPh>
    <phoneticPr fontId="2"/>
  </si>
  <si>
    <t>最大積載量(kg)</t>
    <rPh sb="0" eb="2">
      <t>サイダイ</t>
    </rPh>
    <rPh sb="2" eb="5">
      <t>セキサイリョウ</t>
    </rPh>
    <phoneticPr fontId="2"/>
  </si>
  <si>
    <t>番号</t>
    <rPh sb="0" eb="2">
      <t>バンゴウ</t>
    </rPh>
    <phoneticPr fontId="2"/>
  </si>
  <si>
    <t>ガソリン</t>
    <phoneticPr fontId="2"/>
  </si>
  <si>
    <t>軽貨物</t>
    <phoneticPr fontId="2"/>
  </si>
  <si>
    <t>～1,999</t>
  </si>
  <si>
    <t>2,000以上</t>
  </si>
  <si>
    <t>軽油</t>
    <rPh sb="0" eb="2">
      <t>ケイユ</t>
    </rPh>
    <phoneticPr fontId="2"/>
  </si>
  <si>
    <t>～999</t>
  </si>
  <si>
    <t>1,000～1,999</t>
  </si>
  <si>
    <t>2,000～3,999</t>
  </si>
  <si>
    <t>4,000～5,999</t>
  </si>
  <si>
    <t>6,000～7,999</t>
  </si>
  <si>
    <t>8,000～9,999</t>
  </si>
  <si>
    <t>10,000～11,999</t>
  </si>
  <si>
    <t>12,000以上</t>
  </si>
  <si>
    <t>輸送量</t>
    <rPh sb="0" eb="3">
      <t>ユソウリョウ</t>
    </rPh>
    <phoneticPr fontId="2"/>
  </si>
  <si>
    <t>燃料</t>
  </si>
  <si>
    <t>最大積載量(kg)</t>
  </si>
  <si>
    <t>ＣＯ２排出量</t>
    <rPh sb="3" eb="5">
      <t>ハイシュツ</t>
    </rPh>
    <rPh sb="5" eb="6">
      <t>リョウ</t>
    </rPh>
    <phoneticPr fontId="2"/>
  </si>
  <si>
    <t>ガソリン</t>
    <phoneticPr fontId="2"/>
  </si>
  <si>
    <t>軽貨物自動車</t>
    <rPh sb="3" eb="5">
      <t>ジドウ</t>
    </rPh>
    <phoneticPr fontId="2"/>
  </si>
  <si>
    <t>軽油</t>
  </si>
  <si>
    <t>・網掛け以外の部分を入力して下さい。</t>
    <rPh sb="1" eb="3">
      <t>アミカ</t>
    </rPh>
    <rPh sb="4" eb="6">
      <t>イガイ</t>
    </rPh>
    <rPh sb="7" eb="9">
      <t>ブブン</t>
    </rPh>
    <rPh sb="10" eb="12">
      <t>ニュウリョク</t>
    </rPh>
    <rPh sb="14" eb="15">
      <t>クダ</t>
    </rPh>
    <phoneticPr fontId="2"/>
  </si>
  <si>
    <t>輸送量(トンキロ）</t>
    <phoneticPr fontId="2"/>
  </si>
  <si>
    <t>合計</t>
    <rPh sb="0" eb="2">
      <t>ゴウケイ</t>
    </rPh>
    <phoneticPr fontId="2"/>
  </si>
  <si>
    <t>事業所合計</t>
    <rPh sb="0" eb="3">
      <t>ジギョウショ</t>
    </rPh>
    <rPh sb="3" eb="5">
      <t>ゴウケイ</t>
    </rPh>
    <phoneticPr fontId="2"/>
  </si>
  <si>
    <r>
      <t>ＣＯ</t>
    </r>
    <r>
      <rPr>
        <vertAlign val="subscript"/>
        <sz val="9"/>
        <rFont val="ＭＳ Ｐゴシック"/>
        <family val="3"/>
        <charset val="128"/>
      </rPr>
      <t>２</t>
    </r>
    <r>
      <rPr>
        <sz val="9"/>
        <rFont val="ＭＳ Ｐゴシック"/>
        <family val="3"/>
        <charset val="128"/>
      </rPr>
      <t>排出量</t>
    </r>
    <rPh sb="3" eb="5">
      <t>ハイシュツ</t>
    </rPh>
    <rPh sb="5" eb="6">
      <t>リョウ</t>
    </rPh>
    <phoneticPr fontId="2"/>
  </si>
  <si>
    <t>車種</t>
    <rPh sb="0" eb="2">
      <t>シャシュ</t>
    </rPh>
    <phoneticPr fontId="2"/>
  </si>
  <si>
    <t>平均積載率</t>
    <rPh sb="0" eb="2">
      <t>ヘイキン</t>
    </rPh>
    <rPh sb="2" eb="4">
      <t>セキサイ</t>
    </rPh>
    <rPh sb="4" eb="5">
      <t>リツ</t>
    </rPh>
    <phoneticPr fontId="2"/>
  </si>
  <si>
    <t>原単位</t>
    <rPh sb="0" eb="3">
      <t>ゲンタンイ</t>
    </rPh>
    <phoneticPr fontId="2"/>
  </si>
  <si>
    <t>自家用</t>
    <rPh sb="0" eb="3">
      <t>ジカヨウ</t>
    </rPh>
    <phoneticPr fontId="2"/>
  </si>
  <si>
    <t>営業用</t>
    <rPh sb="0" eb="3">
      <t>エイギョウヨウ</t>
    </rPh>
    <phoneticPr fontId="2"/>
  </si>
  <si>
    <t>lny=2.67-0.927in(x/100)-0.648lnz</t>
    <phoneticPr fontId="2"/>
  </si>
  <si>
    <t>lny=2.71-0.812in(x/100)-0.654lnz</t>
    <phoneticPr fontId="2"/>
  </si>
  <si>
    <t>x：積載率（％）</t>
    <rPh sb="2" eb="4">
      <t>セキサイ</t>
    </rPh>
    <rPh sb="4" eb="5">
      <t>リツ</t>
    </rPh>
    <phoneticPr fontId="2"/>
  </si>
  <si>
    <t>ｙ：輸送トンキロあたり燃料使用量（ℓ）</t>
    <rPh sb="2" eb="4">
      <t>ユソウ</t>
    </rPh>
    <rPh sb="11" eb="13">
      <t>ネンリョウ</t>
    </rPh>
    <rPh sb="13" eb="15">
      <t>シヨウ</t>
    </rPh>
    <rPh sb="15" eb="16">
      <t>リョウ</t>
    </rPh>
    <phoneticPr fontId="2"/>
  </si>
  <si>
    <t>ｚ：最大積載量（ｋｇ）</t>
    <rPh sb="2" eb="4">
      <t>サイダイ</t>
    </rPh>
    <rPh sb="4" eb="7">
      <t>セキサイリョウ</t>
    </rPh>
    <phoneticPr fontId="2"/>
  </si>
  <si>
    <t>ln：自然対数</t>
    <rPh sb="3" eb="5">
      <t>シゼン</t>
    </rPh>
    <rPh sb="5" eb="7">
      <t>タイスウ</t>
    </rPh>
    <phoneticPr fontId="2"/>
  </si>
  <si>
    <t>経済産業省・国土交通省編　物流分野のＣＯ２排出量に関する算定方法ガイドラインによる</t>
    <rPh sb="0" eb="2">
      <t>ケイザイ</t>
    </rPh>
    <rPh sb="2" eb="5">
      <t>サンギョウショウ</t>
    </rPh>
    <rPh sb="6" eb="8">
      <t>コクド</t>
    </rPh>
    <rPh sb="8" eb="11">
      <t>コウツウショウ</t>
    </rPh>
    <rPh sb="11" eb="12">
      <t>ヘン</t>
    </rPh>
    <rPh sb="13" eb="15">
      <t>ブツリュウ</t>
    </rPh>
    <rPh sb="15" eb="17">
      <t>ブンヤ</t>
    </rPh>
    <rPh sb="21" eb="23">
      <t>ハイシュツ</t>
    </rPh>
    <rPh sb="23" eb="24">
      <t>リョウ</t>
    </rPh>
    <rPh sb="25" eb="26">
      <t>カン</t>
    </rPh>
    <rPh sb="28" eb="30">
      <t>サンテイ</t>
    </rPh>
    <rPh sb="30" eb="32">
      <t>ホウホウ</t>
    </rPh>
    <phoneticPr fontId="2"/>
  </si>
  <si>
    <t>営業用自動車による輸送の場合</t>
    <rPh sb="0" eb="3">
      <t>エイギョウヨウ</t>
    </rPh>
    <rPh sb="3" eb="6">
      <t>ジドウシャ</t>
    </rPh>
    <rPh sb="9" eb="11">
      <t>ユソウ</t>
    </rPh>
    <rPh sb="12" eb="14">
      <t>バアイ</t>
    </rPh>
    <phoneticPr fontId="2"/>
  </si>
  <si>
    <t>自家用自動車（売主の自動車）による輸送の場合</t>
    <rPh sb="0" eb="3">
      <t>ジカヨウ</t>
    </rPh>
    <rPh sb="3" eb="6">
      <t>ジドウシャ</t>
    </rPh>
    <rPh sb="7" eb="9">
      <t>ウリヌシ</t>
    </rPh>
    <rPh sb="10" eb="13">
      <t>ジドウシャ</t>
    </rPh>
    <rPh sb="17" eb="19">
      <t>ユソウ</t>
    </rPh>
    <rPh sb="20" eb="22">
      <t>バアイ</t>
    </rPh>
    <phoneticPr fontId="2"/>
  </si>
  <si>
    <t>輸送トンキロあたり燃料使用量（ｌ/t・㎞）</t>
    <phoneticPr fontId="2"/>
  </si>
  <si>
    <t>最大積載量</t>
    <rPh sb="0" eb="2">
      <t>サイダイ</t>
    </rPh>
    <rPh sb="2" eb="5">
      <t>セキサイリョウ</t>
    </rPh>
    <phoneticPr fontId="2"/>
  </si>
  <si>
    <t>車両総重量</t>
    <rPh sb="0" eb="2">
      <t>シャリョウ</t>
    </rPh>
    <rPh sb="2" eb="5">
      <t>ソウジュウリョウ</t>
    </rPh>
    <phoneticPr fontId="2"/>
  </si>
  <si>
    <t>車両重量</t>
    <rPh sb="0" eb="2">
      <t>シャリョウ</t>
    </rPh>
    <rPh sb="2" eb="4">
      <t>ジュウリョウ</t>
    </rPh>
    <phoneticPr fontId="2"/>
  </si>
  <si>
    <t>燃費A</t>
    <rPh sb="0" eb="2">
      <t>ネンピ</t>
    </rPh>
    <phoneticPr fontId="2"/>
  </si>
  <si>
    <t>低公害・低燃費燃費B</t>
    <rPh sb="0" eb="3">
      <t>テイコウガイ</t>
    </rPh>
    <rPh sb="4" eb="7">
      <t>テイネンピ</t>
    </rPh>
    <rPh sb="7" eb="9">
      <t>ネンピ</t>
    </rPh>
    <phoneticPr fontId="2"/>
  </si>
  <si>
    <t>B/A</t>
    <phoneticPr fontId="2"/>
  </si>
  <si>
    <t>積載率（％）</t>
    <rPh sb="0" eb="2">
      <t>セキサイ</t>
    </rPh>
    <rPh sb="2" eb="3">
      <t>リツ</t>
    </rPh>
    <phoneticPr fontId="2"/>
  </si>
  <si>
    <t>中央値</t>
    <rPh sb="0" eb="2">
      <t>チュウオウ</t>
    </rPh>
    <rPh sb="2" eb="3">
      <t>チ</t>
    </rPh>
    <phoneticPr fontId="2"/>
  </si>
  <si>
    <t>km/l</t>
    <phoneticPr fontId="2"/>
  </si>
  <si>
    <t>軽貨物車（350）</t>
    <rPh sb="0" eb="1">
      <t>ケイ</t>
    </rPh>
    <rPh sb="1" eb="4">
      <t>カモツシャ</t>
    </rPh>
    <phoneticPr fontId="2"/>
  </si>
  <si>
    <t>～１，９９９（1000）</t>
    <phoneticPr fontId="2"/>
  </si>
  <si>
    <t>２，０００以上（2000）</t>
    <rPh sb="5" eb="7">
      <t>イジョウ</t>
    </rPh>
    <phoneticPr fontId="2"/>
  </si>
  <si>
    <t>～９９９（500）</t>
    <phoneticPr fontId="2"/>
  </si>
  <si>
    <t>１，０００～１，９９９（1500）</t>
    <phoneticPr fontId="2"/>
  </si>
  <si>
    <t>２，０００～３，９９９（3000）</t>
    <phoneticPr fontId="2"/>
  </si>
  <si>
    <t>４，０００～５，９９９（5000）</t>
    <phoneticPr fontId="2"/>
  </si>
  <si>
    <t>６，０００～７，９９９（7000）</t>
    <phoneticPr fontId="2"/>
  </si>
  <si>
    <t>８，０００～９，９９９（9000）</t>
    <phoneticPr fontId="2"/>
  </si>
  <si>
    <t>１０，０００～１１，９９９（11000）</t>
    <phoneticPr fontId="2"/>
  </si>
  <si>
    <t>１２，０００～１６，９９９（14500）</t>
    <phoneticPr fontId="2"/>
  </si>
  <si>
    <t>積載率不明の場合のＣＯ２排出量</t>
    <rPh sb="0" eb="2">
      <t>セキサイ</t>
    </rPh>
    <rPh sb="2" eb="3">
      <t>リツ</t>
    </rPh>
    <rPh sb="3" eb="5">
      <t>フメイ</t>
    </rPh>
    <rPh sb="6" eb="8">
      <t>バアイ</t>
    </rPh>
    <rPh sb="12" eb="14">
      <t>ハイシュツ</t>
    </rPh>
    <rPh sb="14" eb="15">
      <t>リョウ</t>
    </rPh>
    <phoneticPr fontId="2"/>
  </si>
  <si>
    <t>積載率が不明な場合</t>
    <rPh sb="0" eb="2">
      <t>セキサイ</t>
    </rPh>
    <rPh sb="2" eb="3">
      <t>リツ</t>
    </rPh>
    <rPh sb="4" eb="6">
      <t>フメイ</t>
    </rPh>
    <rPh sb="7" eb="9">
      <t>バアイ</t>
    </rPh>
    <phoneticPr fontId="2"/>
  </si>
  <si>
    <t>ガソリン</t>
    <phoneticPr fontId="2"/>
  </si>
  <si>
    <t>平均積載率が明らかな場合の</t>
    <rPh sb="0" eb="2">
      <t>ヘイキン</t>
    </rPh>
    <rPh sb="2" eb="4">
      <t>セキサイ</t>
    </rPh>
    <rPh sb="4" eb="5">
      <t>リツ</t>
    </rPh>
    <rPh sb="6" eb="7">
      <t>アキ</t>
    </rPh>
    <rPh sb="10" eb="12">
      <t>バアイ</t>
    </rPh>
    <phoneticPr fontId="2"/>
  </si>
  <si>
    <t>輸送トンキロ×　改良トンキロ法燃料使用原単位(ℓ/ トンキロ)</t>
  </si>
  <si>
    <t>×　低公害・低燃費車の利用割合に係る係数　×　1/1000(kℓ/ ℓ)　</t>
  </si>
  <si>
    <t>×　単位発熱量（GJ/kℓ）×　排出係数 (ｔ-C/GJ)　×　44／12(t-CO2/t-C)</t>
  </si>
  <si>
    <t>１÷（１＋（低公害・低燃費車保有比率）×（低公害・低燃費車の燃費向上に係る係数－１））</t>
    <phoneticPr fontId="2"/>
  </si>
  <si>
    <t>運送事業者Ａ</t>
    <rPh sb="0" eb="2">
      <t>ウンソウ</t>
    </rPh>
    <rPh sb="2" eb="4">
      <t>ジギョウ</t>
    </rPh>
    <rPh sb="4" eb="5">
      <t>シャ</t>
    </rPh>
    <phoneticPr fontId="2"/>
  </si>
  <si>
    <t>運送事業者Ｂ</t>
    <rPh sb="0" eb="2">
      <t>ウンソウ</t>
    </rPh>
    <rPh sb="2" eb="4">
      <t>ジギョウ</t>
    </rPh>
    <rPh sb="4" eb="5">
      <t>シャ</t>
    </rPh>
    <phoneticPr fontId="2"/>
  </si>
  <si>
    <t>売主Ａ</t>
    <rPh sb="0" eb="2">
      <t>ウリヌシ</t>
    </rPh>
    <phoneticPr fontId="2"/>
  </si>
  <si>
    <t>売主の保有台数に占める低公害・低燃費車の比率※</t>
    <rPh sb="0" eb="2">
      <t>ウリヌシ</t>
    </rPh>
    <rPh sb="3" eb="5">
      <t>ホユウ</t>
    </rPh>
    <rPh sb="5" eb="7">
      <t>ダイスウ</t>
    </rPh>
    <rPh sb="8" eb="9">
      <t>シ</t>
    </rPh>
    <rPh sb="20" eb="22">
      <t>ヒリツ</t>
    </rPh>
    <phoneticPr fontId="2"/>
  </si>
  <si>
    <t>運送事業者の保有台数に占める低公害・低燃費車の比率※</t>
    <rPh sb="0" eb="2">
      <t>ウンソウ</t>
    </rPh>
    <rPh sb="2" eb="5">
      <t>ジギョウシャ</t>
    </rPh>
    <rPh sb="6" eb="8">
      <t>ホユウ</t>
    </rPh>
    <rPh sb="8" eb="10">
      <t>ダイスウ</t>
    </rPh>
    <rPh sb="11" eb="12">
      <t>シ</t>
    </rPh>
    <rPh sb="23" eb="25">
      <t>ヒリツ</t>
    </rPh>
    <phoneticPr fontId="2"/>
  </si>
  <si>
    <t>輸送量(トンキロ）Ａ</t>
    <phoneticPr fontId="2"/>
  </si>
  <si>
    <r>
      <t>ＣＯ</t>
    </r>
    <r>
      <rPr>
        <vertAlign val="subscript"/>
        <sz val="9"/>
        <rFont val="ＭＳ Ｐゴシック"/>
        <family val="3"/>
        <charset val="128"/>
      </rPr>
      <t>２</t>
    </r>
    <r>
      <rPr>
        <sz val="9"/>
        <rFont val="ＭＳ Ｐゴシック"/>
        <family val="3"/>
        <charset val="128"/>
      </rPr>
      <t>排出量Ｂ</t>
    </r>
    <rPh sb="3" eb="5">
      <t>ハイシュツ</t>
    </rPh>
    <rPh sb="5" eb="6">
      <t>リョウ</t>
    </rPh>
    <phoneticPr fontId="2"/>
  </si>
  <si>
    <t>貨物１トンキロあたりのＣＯ２排出量（Ｂ／Ａ）</t>
    <rPh sb="0" eb="2">
      <t>カモツ</t>
    </rPh>
    <rPh sb="14" eb="16">
      <t>ハイシュツ</t>
    </rPh>
    <rPh sb="16" eb="17">
      <t>リョウ</t>
    </rPh>
    <phoneticPr fontId="2"/>
  </si>
  <si>
    <t>内訳書　</t>
    <rPh sb="0" eb="3">
      <t>ウチワケショ</t>
    </rPh>
    <phoneticPr fontId="2"/>
  </si>
  <si>
    <t>売主B</t>
    <rPh sb="0" eb="2">
      <t>ウリヌシ</t>
    </rPh>
    <phoneticPr fontId="2"/>
  </si>
  <si>
    <t>ＣＯ２排出量</t>
    <phoneticPr fontId="2"/>
  </si>
  <si>
    <t>ＣＯ２排出量を算定する基となる車種、輸送トンキロ等を記載した内訳書</t>
    <phoneticPr fontId="2"/>
  </si>
  <si>
    <t>軽貨物車</t>
    <rPh sb="0" eb="1">
      <t>ケイ</t>
    </rPh>
    <rPh sb="1" eb="4">
      <t>カモツシャ</t>
    </rPh>
    <phoneticPr fontId="2"/>
  </si>
  <si>
    <t>～１，９９９</t>
    <phoneticPr fontId="2"/>
  </si>
  <si>
    <t>２，０００以上</t>
    <rPh sb="5" eb="7">
      <t>イジョウ</t>
    </rPh>
    <phoneticPr fontId="2"/>
  </si>
  <si>
    <t>～９９９</t>
    <phoneticPr fontId="2"/>
  </si>
  <si>
    <t>１，０００～１，９９９</t>
    <phoneticPr fontId="2"/>
  </si>
  <si>
    <t>２，０００～３，９９９</t>
    <phoneticPr fontId="2"/>
  </si>
  <si>
    <t>４，０００～５，９９９</t>
    <phoneticPr fontId="2"/>
  </si>
  <si>
    <t>６，０００～７，９９９</t>
    <phoneticPr fontId="2"/>
  </si>
  <si>
    <t>８，０００～９，９９９</t>
    <phoneticPr fontId="2"/>
  </si>
  <si>
    <t>１０，０００～１１，９９９</t>
    <phoneticPr fontId="2"/>
  </si>
  <si>
    <t>１２，０００～１６，９９９</t>
    <phoneticPr fontId="2"/>
  </si>
  <si>
    <t>輸送トンキロあたり燃料使用量（ℓ／ｔ・ｋｍ）</t>
    <rPh sb="0" eb="2">
      <t>ユソウ</t>
    </rPh>
    <rPh sb="9" eb="11">
      <t>ネンリョウ</t>
    </rPh>
    <rPh sb="11" eb="13">
      <t>シヨウ</t>
    </rPh>
    <rPh sb="13" eb="14">
      <t>リョウ</t>
    </rPh>
    <phoneticPr fontId="2"/>
  </si>
  <si>
    <t>原単位（ℓ／ｔ・Ｋｍ）</t>
    <rPh sb="0" eb="3">
      <t>ゲンタンイ</t>
    </rPh>
    <phoneticPr fontId="2"/>
  </si>
  <si>
    <t>12,000～16,999</t>
    <phoneticPr fontId="2"/>
  </si>
  <si>
    <t>軽貨物車</t>
    <phoneticPr fontId="2"/>
  </si>
  <si>
    <t>小型・普通貨物車</t>
    <rPh sb="0" eb="2">
      <t>コガタ</t>
    </rPh>
    <rPh sb="3" eb="5">
      <t>フツウ</t>
    </rPh>
    <rPh sb="5" eb="8">
      <t>カモツシャ</t>
    </rPh>
    <phoneticPr fontId="2"/>
  </si>
  <si>
    <t>軽・小型・
普通貨物車</t>
    <rPh sb="0" eb="1">
      <t>ケイ</t>
    </rPh>
    <rPh sb="2" eb="4">
      <t>コガタ</t>
    </rPh>
    <rPh sb="6" eb="8">
      <t>フツウ</t>
    </rPh>
    <rPh sb="8" eb="11">
      <t>カモツシャ</t>
    </rPh>
    <phoneticPr fontId="2"/>
  </si>
  <si>
    <t>軽貨物車</t>
    <rPh sb="3" eb="4">
      <t>グルマ</t>
    </rPh>
    <phoneticPr fontId="2"/>
  </si>
  <si>
    <t>te</t>
    <phoneticPr fontId="2"/>
  </si>
  <si>
    <t>運送事業者Ｅ</t>
    <rPh sb="0" eb="2">
      <t>ウンソウ</t>
    </rPh>
    <rPh sb="2" eb="4">
      <t>ジギョウ</t>
    </rPh>
    <rPh sb="4" eb="5">
      <t>シャ</t>
    </rPh>
    <phoneticPr fontId="2"/>
  </si>
  <si>
    <t>運送事業者Ｄ</t>
    <rPh sb="0" eb="2">
      <t>ウンソウ</t>
    </rPh>
    <rPh sb="2" eb="4">
      <t>ジギョウ</t>
    </rPh>
    <rPh sb="4" eb="5">
      <t>シャ</t>
    </rPh>
    <phoneticPr fontId="2"/>
  </si>
  <si>
    <t>運送事業者Ｃ</t>
    <rPh sb="0" eb="2">
      <t>ウンソウ</t>
    </rPh>
    <rPh sb="2" eb="4">
      <t>ジギョウ</t>
    </rPh>
    <rPh sb="4" eb="5">
      <t>シャ</t>
    </rPh>
    <phoneticPr fontId="2"/>
  </si>
  <si>
    <t>運送事業者Ｆ</t>
    <rPh sb="0" eb="2">
      <t>ウンソウ</t>
    </rPh>
    <rPh sb="2" eb="4">
      <t>ジギョウ</t>
    </rPh>
    <rPh sb="4" eb="5">
      <t>シャ</t>
    </rPh>
    <phoneticPr fontId="2"/>
  </si>
  <si>
    <t>運送事業者Ｇ</t>
    <rPh sb="0" eb="2">
      <t>ウンソウ</t>
    </rPh>
    <rPh sb="2" eb="4">
      <t>ジギョウ</t>
    </rPh>
    <rPh sb="4" eb="5">
      <t>シャ</t>
    </rPh>
    <phoneticPr fontId="2"/>
  </si>
  <si>
    <t>運送事業者Ｈ</t>
    <rPh sb="0" eb="2">
      <t>ウンソウ</t>
    </rPh>
    <rPh sb="2" eb="4">
      <t>ジギョウ</t>
    </rPh>
    <rPh sb="4" eb="5">
      <t>シャ</t>
    </rPh>
    <phoneticPr fontId="2"/>
  </si>
  <si>
    <t>運送事業者Ｉ</t>
    <rPh sb="0" eb="2">
      <t>ウンソウ</t>
    </rPh>
    <rPh sb="2" eb="4">
      <t>ジギョウ</t>
    </rPh>
    <rPh sb="4" eb="5">
      <t>シャ</t>
    </rPh>
    <phoneticPr fontId="2"/>
  </si>
  <si>
    <t>運送事業者Ｊ</t>
    <rPh sb="0" eb="2">
      <t>ウンソウ</t>
    </rPh>
    <rPh sb="2" eb="4">
      <t>ジギョウ</t>
    </rPh>
    <rPh sb="4" eb="5">
      <t>シャ</t>
    </rPh>
    <phoneticPr fontId="2"/>
  </si>
  <si>
    <t>運送事業者合計</t>
    <rPh sb="0" eb="2">
      <t>ウンソウ</t>
    </rPh>
    <rPh sb="2" eb="4">
      <t>ジギョウ</t>
    </rPh>
    <rPh sb="4" eb="5">
      <t>シャ</t>
    </rPh>
    <rPh sb="5" eb="7">
      <t>ゴウケイ</t>
    </rPh>
    <phoneticPr fontId="2"/>
  </si>
  <si>
    <t>売主Ｃ</t>
    <rPh sb="0" eb="2">
      <t>ウリヌシ</t>
    </rPh>
    <phoneticPr fontId="2"/>
  </si>
  <si>
    <t>売主Ｄ</t>
    <rPh sb="0" eb="2">
      <t>ウリヌシ</t>
    </rPh>
    <phoneticPr fontId="2"/>
  </si>
  <si>
    <t>売主Ｅ</t>
    <rPh sb="0" eb="2">
      <t>ウリヌシ</t>
    </rPh>
    <phoneticPr fontId="2"/>
  </si>
  <si>
    <t>売主Ｆ</t>
    <rPh sb="0" eb="2">
      <t>ウリヌシ</t>
    </rPh>
    <phoneticPr fontId="2"/>
  </si>
  <si>
    <t>売主Ｇ</t>
    <rPh sb="0" eb="2">
      <t>ウリヌシ</t>
    </rPh>
    <phoneticPr fontId="2"/>
  </si>
  <si>
    <t>売主Ｈ</t>
    <rPh sb="0" eb="2">
      <t>ウリヌシ</t>
    </rPh>
    <phoneticPr fontId="2"/>
  </si>
  <si>
    <t>売主Ｉ</t>
    <rPh sb="0" eb="2">
      <t>ウリヌシ</t>
    </rPh>
    <phoneticPr fontId="2"/>
  </si>
  <si>
    <t>売主Ｊ</t>
    <rPh sb="0" eb="2">
      <t>ウリヌシ</t>
    </rPh>
    <phoneticPr fontId="2"/>
  </si>
  <si>
    <t>自家用合計</t>
    <rPh sb="0" eb="3">
      <t>ジカヨウ</t>
    </rPh>
    <rPh sb="3" eb="5">
      <t>ゴウケイ</t>
    </rPh>
    <phoneticPr fontId="2"/>
  </si>
  <si>
    <t>Ｇ１</t>
    <phoneticPr fontId="2"/>
  </si>
  <si>
    <t>Ｇ２</t>
    <phoneticPr fontId="2"/>
  </si>
  <si>
    <t>Ｐ１</t>
    <phoneticPr fontId="2"/>
  </si>
  <si>
    <t>Ｐ２</t>
    <phoneticPr fontId="2"/>
  </si>
  <si>
    <t>A</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</si>
  <si>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</si>
  <si>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</si>
  <si>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</si>
  <si>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</si>
  <si>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</si>
  <si>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</si>
  <si>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</si>
  <si>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</si>
  <si>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</si>
  <si>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○○運送</t>
    <rPh sb="2" eb="4">
      <t>ウンソウ</t>
    </rPh>
    <phoneticPr fontId="2"/>
  </si>
  <si>
    <t>□□支店</t>
    <rPh sb="2" eb="4">
      <t>シテン</t>
    </rPh>
    <phoneticPr fontId="2"/>
  </si>
  <si>
    <t>新宿区西新宿2-8-1</t>
    <rPh sb="0" eb="3">
      <t>シンジュクク</t>
    </rPh>
    <rPh sb="3" eb="6">
      <t>ニシシンジュク</t>
    </rPh>
    <phoneticPr fontId="2"/>
  </si>
  <si>
    <t>支店所在地</t>
    <rPh sb="0" eb="2">
      <t>シテン</t>
    </rPh>
    <rPh sb="2" eb="5">
      <t>ショザイチ</t>
    </rPh>
    <phoneticPr fontId="2"/>
  </si>
  <si>
    <t>※低公害・低燃費車の利用割合は、売主もしくは運送事業者の保有比率をもって見なします。
ただし、運送契約等で搬入車両すべてが低公害・低燃費車であるなど利用割合が明らかな場合はその値とします。</t>
    <phoneticPr fontId="2"/>
  </si>
  <si>
    <t>自家用（売主）：白地に緑字ナンバーの自動車（軽貨物の場合は黄地に黒字）</t>
    <rPh sb="0" eb="3">
      <t>ジカヨウ</t>
    </rPh>
    <rPh sb="4" eb="6">
      <t>ウリヌシ</t>
    </rPh>
    <rPh sb="8" eb="9">
      <t>シロ</t>
    </rPh>
    <rPh sb="9" eb="10">
      <t>ジ</t>
    </rPh>
    <rPh sb="11" eb="12">
      <t>ミドリ</t>
    </rPh>
    <rPh sb="12" eb="13">
      <t>ジ</t>
    </rPh>
    <rPh sb="18" eb="21">
      <t>ジドウシャ</t>
    </rPh>
    <rPh sb="22" eb="23">
      <t>ケイ</t>
    </rPh>
    <rPh sb="23" eb="25">
      <t>カモツ</t>
    </rPh>
    <rPh sb="26" eb="28">
      <t>バアイ</t>
    </rPh>
    <rPh sb="29" eb="31">
      <t>キジ</t>
    </rPh>
    <rPh sb="32" eb="34">
      <t>クロジ</t>
    </rPh>
    <phoneticPr fontId="2"/>
  </si>
  <si>
    <t>営業用（運送事業者）：緑地に白字ナンバーの自動車（軽貨物の場合は黒地に黄字）</t>
    <rPh sb="0" eb="3">
      <t>エイギョウヨウ</t>
    </rPh>
    <rPh sb="4" eb="6">
      <t>ウンソウ</t>
    </rPh>
    <rPh sb="6" eb="8">
      <t>ジギョウ</t>
    </rPh>
    <rPh sb="8" eb="9">
      <t>シャ</t>
    </rPh>
    <rPh sb="11" eb="12">
      <t>ミドリ</t>
    </rPh>
    <rPh sb="12" eb="13">
      <t>チ</t>
    </rPh>
    <rPh sb="14" eb="16">
      <t>シロジ</t>
    </rPh>
    <rPh sb="21" eb="24">
      <t>ジドウシャ</t>
    </rPh>
    <rPh sb="25" eb="28">
      <t>ケイカモツ</t>
    </rPh>
    <rPh sb="29" eb="31">
      <t>バアイ</t>
    </rPh>
    <rPh sb="32" eb="33">
      <t>クロ</t>
    </rPh>
    <rPh sb="33" eb="34">
      <t>ジ</t>
    </rPh>
    <rPh sb="35" eb="36">
      <t>キ</t>
    </rPh>
    <rPh sb="36" eb="37">
      <t>ジ</t>
    </rPh>
    <phoneticPr fontId="2"/>
  </si>
  <si>
    <t>※本内訳書は様式ファイル（エクセルファイル）をダウンロードし、利用車種別集計表（ワークシート）の該当箇所に輸送量（トンキロ）を入力することで集計、作成することができます。</t>
    <rPh sb="1" eb="2">
      <t>ホン</t>
    </rPh>
    <rPh sb="2" eb="5">
      <t>ウチワケショ</t>
    </rPh>
    <rPh sb="6" eb="8">
      <t>ヨウシキ</t>
    </rPh>
    <rPh sb="31" eb="33">
      <t>リヨウ</t>
    </rPh>
    <rPh sb="33" eb="35">
      <t>シャシュ</t>
    </rPh>
    <rPh sb="35" eb="36">
      <t>ベツ</t>
    </rPh>
    <rPh sb="36" eb="38">
      <t>シュウケイ</t>
    </rPh>
    <rPh sb="38" eb="39">
      <t>ヒョウ</t>
    </rPh>
    <rPh sb="48" eb="50">
      <t>ガイトウ</t>
    </rPh>
    <rPh sb="50" eb="52">
      <t>カショ</t>
    </rPh>
    <rPh sb="53" eb="55">
      <t>ユソウ</t>
    </rPh>
    <rPh sb="55" eb="56">
      <t>リョウ</t>
    </rPh>
    <rPh sb="63" eb="65">
      <t>ニュウリョク</t>
    </rPh>
    <rPh sb="70" eb="72">
      <t>シュウケイ</t>
    </rPh>
    <rPh sb="73" eb="75">
      <t>サクセイ</t>
    </rPh>
    <phoneticPr fontId="2"/>
  </si>
  <si>
    <t>利用車両別集計表</t>
    <rPh sb="0" eb="2">
      <t>リヨウ</t>
    </rPh>
    <rPh sb="2" eb="4">
      <t>シャリョウ</t>
    </rPh>
    <rPh sb="4" eb="5">
      <t>ベツ</t>
    </rPh>
    <rPh sb="5" eb="7">
      <t>シュウケイ</t>
    </rPh>
    <rPh sb="7" eb="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</si>
</sst>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_ "/>
    <numFmt numFmtId="178" formatCode="#,##0_ "/>
    <numFmt numFmtId="179" formatCode="#,##0_);[Red]\(#,##0\)"/>
    <numFmt numFmtId="180" formatCode="0.00_ "/>
    <numFmt numFmtId="181" formatCode="0.000_ "/>
    <numFmt numFmtId="182" formatCode="0.0000_ "/>
    <numFmt numFmtId="183" formatCode="0.000_);[Red]\(0.000\)"/>
    <numFmt numFmtId="184" formatCode="0.00_);[Red]\(0.00\)"/>
    <numFmt numFmtId="185" formatCode="#,##0.000;[Red]\-#,##0.000"/>
    <numFmt numFmtId="186" formatCode="#,##0.0000;[Red]\-#,##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vertAlign val="subscript"/>
      <sz val="9"/>
      <name val="ＭＳ Ｐゴシック"/>
      <family val="3"/>
      <charset val="128"/>
    </font>
    <font>
      <sz val="12"/>
      <name val="ＭＳ Ｐ明朝"/>
      <family val="1"/>
      <charset val="128"/>
    </font>
    <font>
      <sz val="11"/>
      <name val="ＭＳ Ｐ明朝"/>
      <family val="1"/>
      <charset val="128"/>
    </font>
    <font>
      <sz val="11"/>
      <name val="HG創英角ｺﾞｼｯｸUB"/>
      <family val="3"/>
      <charset val="128"/>
    </font>
    <font>
      <sz val="8"/>
      <name val="ＭＳ Ｐゴシック"/>
      <family val="3"/>
      <charset val="128"/>
    </font>
    <font>
      <sz val="12"/>
      <name val="ＭＳ 明朝"/>
      <family val="1"/>
      <charset val="128"/>
    </font>
    <font>
      <sz val="10.5"/>
      <name val="ＭＳ 明朝"/>
      <family val="1"/>
      <charset val="128"/>
    </font>
    <font>
      <sz val="14"/>
      <name val="ＭＳ Ｐ明朝"/>
      <family val="1"/>
      <charset val="128"/>
    </font>
    <font>
      <sz val="10"/>
      <name val="ＭＳ Ｐ明朝"/>
      <family val="1"/>
      <charset val="128"/>
    </font>
    <font>
      <b/>
      <sz val="11"/>
      <color indexed="10"/>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73">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8"/>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diagonal style="medium">
        <color indexed="64"/>
      </diagonal>
    </border>
    <border diagonalDown="1">
      <left/>
      <right/>
      <top/>
      <bottom/>
      <diagonal style="medium">
        <color indexed="64"/>
      </diagonal>
    </border>
    <border diagonalDown="1">
      <left/>
      <right style="medium">
        <color indexed="64"/>
      </right>
      <top/>
      <bottom/>
      <diagonal style="medium">
        <color indexed="64"/>
      </diagonal>
    </border>
    <border diagonalDown="1">
      <left style="medium">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8">
    <xf numFmtId="0" fontId="0" fillId="0" borderId="0" xfId="0">
      <alignment vertical="center"/>
    </xf>
    <xf numFmtId="0" fontId="1" fillId="0" borderId="0" xfId="0" applyFont="1" applyFill="1" applyBorder="1">
      <alignment vertical="center"/>
    </xf>
    <xf numFmtId="0" fontId="1" fillId="0" borderId="1" xfId="0" applyFont="1" applyFill="1" applyBorder="1">
      <alignment vertical="center"/>
    </xf>
    <xf numFmtId="0" fontId="0" fillId="0" borderId="0" xfId="0" applyFill="1">
      <alignment vertical="center"/>
    </xf>
    <xf numFmtId="0" fontId="1" fillId="0" borderId="2" xfId="0" applyFont="1" applyFill="1" applyBorder="1">
      <alignment vertical="center"/>
    </xf>
    <xf numFmtId="0" fontId="1" fillId="0" borderId="0" xfId="0" applyFont="1" applyFill="1" applyBorder="1" applyAlignment="1">
      <alignment vertical="center"/>
    </xf>
    <xf numFmtId="0" fontId="1" fillId="0" borderId="3" xfId="0" applyFont="1" applyFill="1" applyBorder="1">
      <alignment vertical="center"/>
    </xf>
    <xf numFmtId="0" fontId="1" fillId="0" borderId="3" xfId="0" applyFont="1" applyFill="1" applyBorder="1" applyAlignment="1">
      <alignment vertical="center"/>
    </xf>
    <xf numFmtId="0" fontId="0" fillId="0" borderId="0" xfId="0" applyBorder="1">
      <alignment vertical="center"/>
    </xf>
    <xf numFmtId="0" fontId="1" fillId="0" borderId="7" xfId="0" applyFont="1" applyFill="1" applyBorder="1">
      <alignment vertical="center"/>
    </xf>
    <xf numFmtId="0" fontId="1" fillId="0" borderId="1" xfId="0" applyFont="1" applyFill="1" applyBorder="1" applyAlignment="1">
      <alignment horizontal="right" vertical="center"/>
    </xf>
    <xf numFmtId="0" fontId="0" fillId="0" borderId="0" xfId="0" applyFill="1" applyBorder="1">
      <alignment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0" xfId="0" applyFont="1" applyFill="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0" xfId="0" applyNumberFormat="1">
      <alignment vertical="center"/>
    </xf>
    <xf numFmtId="0" fontId="0" fillId="0" borderId="0" xfId="0" applyNumberFormat="1" applyFill="1">
      <alignment vertical="center"/>
    </xf>
    <xf numFmtId="0" fontId="0" fillId="0" borderId="0" xfId="0" applyNumberFormat="1" applyBorder="1">
      <alignment vertical="center"/>
    </xf>
    <xf numFmtId="0" fontId="0" fillId="0" borderId="0" xfId="0" applyAlignment="1">
      <alignment vertical="center"/>
    </xf>
    <xf numFmtId="0" fontId="0" fillId="0" borderId="18" xfId="0" applyBorder="1">
      <alignment vertical="center"/>
    </xf>
    <xf numFmtId="0" fontId="0" fillId="0" borderId="18" xfId="0" applyBorder="1" applyAlignment="1">
      <alignment horizontal="center" vertical="center"/>
    </xf>
    <xf numFmtId="9" fontId="0" fillId="0" borderId="18" xfId="0" applyNumberFormat="1" applyBorder="1">
      <alignment vertical="center"/>
    </xf>
    <xf numFmtId="0" fontId="0" fillId="0" borderId="18" xfId="0" applyNumberFormat="1" applyBorder="1">
      <alignment vertical="center"/>
    </xf>
    <xf numFmtId="9" fontId="1" fillId="0" borderId="0" xfId="1" applyNumberFormat="1"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77" fontId="0" fillId="0" borderId="0" xfId="0" applyNumberFormat="1" applyFill="1" applyBorder="1">
      <alignment vertical="center"/>
    </xf>
    <xf numFmtId="0" fontId="0" fillId="0" borderId="26" xfId="0" applyBorder="1" applyAlignment="1">
      <alignment horizontal="center" vertical="center"/>
    </xf>
    <xf numFmtId="0" fontId="0" fillId="0" borderId="18" xfId="0" applyBorder="1" applyAlignment="1">
      <alignment vertical="center" wrapText="1"/>
    </xf>
    <xf numFmtId="0" fontId="0" fillId="0" borderId="18" xfId="0" applyBorder="1" applyAlignment="1">
      <alignment horizontal="center" vertical="center" wrapText="1"/>
    </xf>
    <xf numFmtId="0" fontId="0" fillId="0" borderId="18" xfId="0" applyFill="1" applyBorder="1" applyAlignment="1">
      <alignment vertical="center" wrapText="1"/>
    </xf>
    <xf numFmtId="9" fontId="0" fillId="3" borderId="18" xfId="0" applyNumberFormat="1" applyFill="1" applyBorder="1">
      <alignment vertical="center"/>
    </xf>
    <xf numFmtId="38" fontId="0" fillId="0" borderId="18" xfId="2" applyFont="1" applyBorder="1" applyAlignment="1">
      <alignment horizontal="center" vertical="center"/>
    </xf>
    <xf numFmtId="0" fontId="0" fillId="3" borderId="18" xfId="0" applyFill="1" applyBorder="1">
      <alignment vertical="center"/>
    </xf>
    <xf numFmtId="38" fontId="0" fillId="0" borderId="18" xfId="2" applyFont="1" applyBorder="1">
      <alignment vertical="center"/>
    </xf>
    <xf numFmtId="176" fontId="0" fillId="3" borderId="18" xfId="0" applyNumberFormat="1" applyFill="1" applyBorder="1">
      <alignment vertical="center"/>
    </xf>
    <xf numFmtId="182" fontId="0" fillId="0" borderId="18" xfId="0" applyNumberFormat="1" applyBorder="1">
      <alignment vertical="center"/>
    </xf>
    <xf numFmtId="181" fontId="0" fillId="0" borderId="18" xfId="0" applyNumberFormat="1" applyBorder="1" applyAlignment="1">
      <alignment vertical="center"/>
    </xf>
    <xf numFmtId="181" fontId="0" fillId="0" borderId="18" xfId="0" applyNumberFormat="1" applyBorder="1">
      <alignment vertical="center"/>
    </xf>
    <xf numFmtId="0" fontId="9" fillId="0" borderId="18" xfId="0" applyFont="1" applyFill="1" applyBorder="1" applyAlignment="1">
      <alignment horizontal="center" vertical="center" wrapText="1"/>
    </xf>
    <xf numFmtId="0" fontId="9" fillId="0" borderId="0" xfId="0" applyFont="1">
      <alignment vertical="center"/>
    </xf>
    <xf numFmtId="0" fontId="9" fillId="0" borderId="0" xfId="0" applyFont="1" applyFill="1">
      <alignment vertical="center"/>
    </xf>
    <xf numFmtId="0" fontId="9" fillId="0" borderId="0" xfId="0" applyFont="1" applyBorder="1">
      <alignment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9" fillId="0" borderId="18" xfId="0" applyFont="1" applyBorder="1">
      <alignment vertical="center"/>
    </xf>
    <xf numFmtId="38" fontId="0" fillId="0" borderId="0" xfId="2" applyFont="1" applyFill="1" applyBorder="1" applyAlignment="1">
      <alignment horizontal="center" vertical="center"/>
    </xf>
    <xf numFmtId="38" fontId="0" fillId="0" borderId="0" xfId="2" applyFont="1" applyFill="1" applyBorder="1">
      <alignment vertical="center"/>
    </xf>
    <xf numFmtId="0" fontId="0" fillId="0" borderId="0" xfId="0"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indent="1"/>
    </xf>
    <xf numFmtId="0" fontId="11" fillId="0" borderId="0" xfId="0" applyFont="1">
      <alignment vertical="center"/>
    </xf>
    <xf numFmtId="0" fontId="0" fillId="0" borderId="0"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9" fontId="0" fillId="0" borderId="23" xfId="0" applyNumberFormat="1" applyBorder="1">
      <alignment vertical="center"/>
    </xf>
    <xf numFmtId="9" fontId="0" fillId="0" borderId="24" xfId="0" applyNumberFormat="1" applyBorder="1">
      <alignment vertical="center"/>
    </xf>
    <xf numFmtId="182" fontId="0" fillId="0" borderId="23" xfId="0" applyNumberFormat="1" applyBorder="1">
      <alignment vertical="center"/>
    </xf>
    <xf numFmtId="182" fontId="0" fillId="0" borderId="24" xfId="0" applyNumberFormat="1" applyBorder="1">
      <alignment vertical="center"/>
    </xf>
    <xf numFmtId="0" fontId="0" fillId="0" borderId="28" xfId="0" applyBorder="1" applyAlignment="1">
      <alignment horizontal="center" vertical="center"/>
    </xf>
    <xf numFmtId="0" fontId="9" fillId="0" borderId="28" xfId="0" applyFont="1" applyFill="1" applyBorder="1" applyAlignment="1">
      <alignment horizontal="center" vertical="center" wrapText="1"/>
    </xf>
    <xf numFmtId="183" fontId="0" fillId="0" borderId="18" xfId="0" applyNumberFormat="1" applyBorder="1" applyAlignment="1">
      <alignment horizontal="right" vertical="center"/>
    </xf>
    <xf numFmtId="184" fontId="0" fillId="0" borderId="18" xfId="0" applyNumberFormat="1" applyBorder="1" applyAlignment="1">
      <alignment horizontal="right" vertical="center"/>
    </xf>
    <xf numFmtId="180" fontId="0" fillId="0" borderId="18" xfId="0" applyNumberFormat="1" applyBorder="1">
      <alignment vertical="center"/>
    </xf>
    <xf numFmtId="182" fontId="0" fillId="0" borderId="18" xfId="0" applyNumberFormat="1" applyBorder="1" applyAlignment="1">
      <alignment vertical="center"/>
    </xf>
    <xf numFmtId="0" fontId="0" fillId="0" borderId="29" xfId="0" applyFill="1" applyBorder="1">
      <alignment vertical="center"/>
    </xf>
    <xf numFmtId="9" fontId="0" fillId="0" borderId="26" xfId="0" applyNumberFormat="1" applyBorder="1" applyAlignment="1">
      <alignment vertical="center"/>
    </xf>
    <xf numFmtId="0" fontId="0" fillId="0" borderId="18" xfId="0" applyFill="1" applyBorder="1">
      <alignment vertical="center"/>
    </xf>
    <xf numFmtId="0" fontId="0" fillId="0" borderId="32" xfId="0" applyFill="1" applyBorder="1">
      <alignment vertical="center"/>
    </xf>
    <xf numFmtId="177" fontId="0" fillId="2" borderId="33" xfId="0" applyNumberFormat="1" applyFill="1" applyBorder="1" applyAlignment="1">
      <alignment vertical="center"/>
    </xf>
    <xf numFmtId="177" fontId="0" fillId="2" borderId="34" xfId="0" applyNumberFormat="1" applyFill="1" applyBorder="1" applyAlignment="1">
      <alignment vertical="center"/>
    </xf>
    <xf numFmtId="177" fontId="0" fillId="2" borderId="35" xfId="0" applyNumberFormat="1" applyFill="1" applyBorder="1" applyAlignment="1">
      <alignment vertical="center"/>
    </xf>
    <xf numFmtId="180" fontId="0" fillId="0" borderId="0" xfId="0" applyNumberFormat="1" applyFill="1">
      <alignment vertical="center"/>
    </xf>
    <xf numFmtId="0" fontId="1" fillId="0" borderId="3" xfId="0" applyFont="1" applyFill="1" applyBorder="1" applyAlignment="1">
      <alignment vertical="center" shrinkToFit="1"/>
    </xf>
    <xf numFmtId="0" fontId="3" fillId="0" borderId="4" xfId="0" applyFont="1" applyFill="1" applyBorder="1" applyAlignment="1">
      <alignment vertical="center" shrinkToFit="1"/>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1" fillId="0" borderId="2" xfId="0" applyFont="1" applyFill="1" applyBorder="1" applyAlignment="1">
      <alignment vertical="center" shrinkToFit="1"/>
    </xf>
    <xf numFmtId="0" fontId="1" fillId="0" borderId="7" xfId="0" applyFont="1" applyFill="1" applyBorder="1" applyAlignment="1">
      <alignment vertical="center" shrinkToFit="1"/>
    </xf>
    <xf numFmtId="181" fontId="0" fillId="0" borderId="0" xfId="0" applyNumberFormat="1" applyFill="1" applyBorder="1">
      <alignment vertical="center"/>
    </xf>
    <xf numFmtId="181" fontId="14" fillId="2" borderId="33" xfId="0" applyNumberFormat="1" applyFont="1" applyFill="1" applyBorder="1" applyAlignment="1">
      <alignment horizontal="right" vertical="center"/>
    </xf>
    <xf numFmtId="0" fontId="0" fillId="0" borderId="21"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0" fillId="0" borderId="24" xfId="0" applyBorder="1" applyProtection="1">
      <alignment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178" fontId="4" fillId="2" borderId="12" xfId="0" applyNumberFormat="1" applyFont="1" applyFill="1" applyBorder="1" applyAlignment="1" applyProtection="1">
      <alignment horizontal="right" vertical="center" wrapText="1"/>
    </xf>
    <xf numFmtId="185" fontId="4" fillId="2" borderId="36" xfId="2" applyNumberFormat="1" applyFont="1" applyFill="1" applyBorder="1" applyAlignment="1" applyProtection="1">
      <alignment horizontal="right" vertical="center" wrapText="1"/>
    </xf>
    <xf numFmtId="0" fontId="4" fillId="2" borderId="13" xfId="0" applyFont="1" applyFill="1" applyBorder="1" applyAlignment="1" applyProtection="1">
      <alignment horizontal="center" vertical="center" wrapText="1"/>
    </xf>
    <xf numFmtId="178" fontId="4" fillId="2" borderId="13" xfId="0" applyNumberFormat="1" applyFont="1" applyFill="1" applyBorder="1" applyAlignment="1" applyProtection="1">
      <alignment horizontal="right" vertical="center" wrapText="1"/>
    </xf>
    <xf numFmtId="185" fontId="4" fillId="2" borderId="37" xfId="2" applyNumberFormat="1" applyFont="1" applyFill="1" applyBorder="1" applyAlignment="1" applyProtection="1">
      <alignment horizontal="right" vertical="center" wrapText="1"/>
    </xf>
    <xf numFmtId="0" fontId="4" fillId="2" borderId="14" xfId="0" applyFont="1" applyFill="1" applyBorder="1" applyAlignment="1" applyProtection="1">
      <alignment horizontal="center" vertical="center" wrapText="1"/>
    </xf>
    <xf numFmtId="178" fontId="4" fillId="2" borderId="14" xfId="0" applyNumberFormat="1" applyFont="1" applyFill="1" applyBorder="1" applyAlignment="1" applyProtection="1">
      <alignment horizontal="right" vertical="center" wrapText="1"/>
    </xf>
    <xf numFmtId="185" fontId="4" fillId="2" borderId="38" xfId="2" applyNumberFormat="1" applyFont="1" applyFill="1" applyBorder="1" applyAlignment="1" applyProtection="1">
      <alignment horizontal="right" vertical="center" wrapText="1"/>
    </xf>
    <xf numFmtId="179" fontId="4" fillId="2" borderId="14" xfId="0" applyNumberFormat="1" applyFont="1" applyFill="1" applyBorder="1" applyAlignment="1" applyProtection="1">
      <alignment horizontal="right" vertical="center" wrapText="1"/>
    </xf>
    <xf numFmtId="185" fontId="4" fillId="2" borderId="39" xfId="2" applyNumberFormat="1" applyFont="1" applyFill="1" applyBorder="1" applyAlignment="1" applyProtection="1"/>
    <xf numFmtId="0" fontId="0" fillId="0" borderId="0" xfId="0" applyBorder="1" applyProtection="1">
      <alignment vertical="center"/>
    </xf>
    <xf numFmtId="0" fontId="0" fillId="0" borderId="23" xfId="0" applyFill="1" applyBorder="1" applyProtection="1">
      <alignment vertical="center"/>
    </xf>
    <xf numFmtId="0" fontId="4" fillId="0" borderId="9"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wrapText="1"/>
    </xf>
    <xf numFmtId="38" fontId="4" fillId="0" borderId="0" xfId="2" applyFont="1" applyFill="1" applyBorder="1" applyAlignment="1" applyProtection="1"/>
    <xf numFmtId="0" fontId="0" fillId="0" borderId="24" xfId="0" applyFill="1" applyBorder="1" applyProtection="1">
      <alignment vertical="center"/>
    </xf>
    <xf numFmtId="0" fontId="7"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wrapText="1"/>
    </xf>
    <xf numFmtId="0" fontId="4" fillId="0" borderId="0" xfId="0" applyNumberFormat="1" applyFont="1" applyBorder="1" applyAlignment="1" applyProtection="1">
      <alignment vertical="center" wrapText="1"/>
    </xf>
    <xf numFmtId="38" fontId="4" fillId="0" borderId="0" xfId="2" applyFont="1" applyBorder="1" applyAlignment="1" applyProtection="1"/>
    <xf numFmtId="0" fontId="4" fillId="2" borderId="4"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3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179" fontId="4" fillId="2" borderId="27" xfId="0" applyNumberFormat="1" applyFont="1" applyFill="1" applyBorder="1" applyAlignment="1" applyProtection="1">
      <alignment horizontal="right" vertical="center" wrapText="1"/>
    </xf>
    <xf numFmtId="185" fontId="4" fillId="2" borderId="27" xfId="0" applyNumberFormat="1" applyFont="1" applyFill="1" applyBorder="1" applyAlignment="1" applyProtection="1">
      <alignment horizontal="right" vertical="center" wrapText="1"/>
    </xf>
    <xf numFmtId="186" fontId="4" fillId="2" borderId="27" xfId="2" applyNumberFormat="1" applyFont="1" applyFill="1" applyBorder="1" applyAlignment="1" applyProtection="1"/>
    <xf numFmtId="0" fontId="0" fillId="0" borderId="0" xfId="0" applyBorder="1" applyAlignment="1" applyProtection="1">
      <alignment vertical="center"/>
    </xf>
    <xf numFmtId="0" fontId="0" fillId="0" borderId="25" xfId="0" applyBorder="1" applyProtection="1">
      <alignment vertical="center"/>
    </xf>
    <xf numFmtId="0" fontId="0" fillId="0" borderId="2" xfId="0" applyBorder="1" applyProtection="1">
      <alignment vertical="center"/>
    </xf>
    <xf numFmtId="0" fontId="0" fillId="0" borderId="13" xfId="0" applyBorder="1" applyProtection="1">
      <alignment vertical="center"/>
    </xf>
    <xf numFmtId="0" fontId="1" fillId="2" borderId="5" xfId="0" applyFont="1" applyFill="1" applyBorder="1" applyProtection="1">
      <alignment vertical="center"/>
      <protection locked="0"/>
    </xf>
    <xf numFmtId="0" fontId="1" fillId="2" borderId="6"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2" xfId="0" applyFont="1" applyFill="1" applyBorder="1" applyProtection="1">
      <alignment vertical="center"/>
      <protection locked="0"/>
    </xf>
    <xf numFmtId="0" fontId="1" fillId="2" borderId="7" xfId="0" applyFont="1" applyFill="1" applyBorder="1" applyProtection="1">
      <alignment vertical="center"/>
      <protection locked="0"/>
    </xf>
    <xf numFmtId="55" fontId="1" fillId="2" borderId="2" xfId="0" applyNumberFormat="1"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3"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1" xfId="0" applyFont="1" applyFill="1" applyBorder="1" applyAlignment="1" applyProtection="1">
      <alignment horizontal="right" vertical="center"/>
      <protection locked="0"/>
    </xf>
    <xf numFmtId="0" fontId="1" fillId="0" borderId="5" xfId="0" applyFont="1" applyFill="1" applyBorder="1" applyProtection="1">
      <alignment vertical="center"/>
      <protection locked="0"/>
    </xf>
    <xf numFmtId="0" fontId="1" fillId="0" borderId="6" xfId="0" applyFont="1" applyFill="1" applyBorder="1" applyProtection="1">
      <alignment vertical="center"/>
      <protection locked="0"/>
    </xf>
    <xf numFmtId="0" fontId="1" fillId="0" borderId="3" xfId="0" applyFont="1" applyFill="1" applyBorder="1" applyProtection="1">
      <alignment vertical="center"/>
      <protection locked="0"/>
    </xf>
    <xf numFmtId="0" fontId="1" fillId="0" borderId="2" xfId="0" applyFont="1" applyFill="1" applyBorder="1" applyProtection="1">
      <alignment vertical="center"/>
      <protection locked="0"/>
    </xf>
    <xf numFmtId="0" fontId="1" fillId="0" borderId="7" xfId="0" applyFont="1" applyFill="1" applyBorder="1" applyProtection="1">
      <alignment vertical="center"/>
      <protection locked="0"/>
    </xf>
    <xf numFmtId="55" fontId="1" fillId="0" borderId="2" xfId="0" applyNumberFormat="1" applyFont="1" applyFill="1" applyBorder="1" applyProtection="1">
      <alignment vertical="center"/>
      <protection locked="0"/>
    </xf>
    <xf numFmtId="0" fontId="1" fillId="0" borderId="0" xfId="0" applyFont="1" applyFill="1" applyBorder="1" applyProtection="1">
      <alignment vertical="center"/>
      <protection locked="0"/>
    </xf>
    <xf numFmtId="0" fontId="1" fillId="0" borderId="1" xfId="0" applyFont="1" applyFill="1" applyBorder="1" applyProtection="1">
      <alignment vertical="center"/>
      <protection locked="0"/>
    </xf>
    <xf numFmtId="0" fontId="1" fillId="0" borderId="3"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1" xfId="0" applyFont="1" applyFill="1" applyBorder="1" applyAlignment="1" applyProtection="1">
      <alignment horizontal="right" vertical="center"/>
      <protection locked="0"/>
    </xf>
    <xf numFmtId="0" fontId="1" fillId="2" borderId="4" xfId="0" applyFont="1" applyFill="1" applyBorder="1" applyProtection="1">
      <alignment vertical="center"/>
    </xf>
    <xf numFmtId="0" fontId="1" fillId="0" borderId="4" xfId="0" applyFont="1" applyFill="1" applyBorder="1" applyProtection="1">
      <alignment vertical="center"/>
    </xf>
    <xf numFmtId="0" fontId="3" fillId="0" borderId="4" xfId="0" applyFont="1" applyFill="1" applyBorder="1" applyProtection="1">
      <alignment vertical="center"/>
    </xf>
    <xf numFmtId="0" fontId="3" fillId="2" borderId="4" xfId="0" applyFont="1" applyFill="1" applyBorder="1" applyProtection="1">
      <alignment vertical="center"/>
    </xf>
    <xf numFmtId="0" fontId="3" fillId="0" borderId="2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18" xfId="0" applyNumberFormat="1" applyBorder="1" applyAlignment="1">
      <alignment horizontal="center" vertical="center"/>
    </xf>
    <xf numFmtId="0" fontId="0" fillId="0" borderId="18" xfId="0" applyBorder="1" applyAlignment="1">
      <alignment horizontal="center" vertical="center"/>
    </xf>
    <xf numFmtId="0" fontId="4"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8" xfId="0" applyFont="1" applyBorder="1" applyAlignment="1">
      <alignment horizontal="center" vertical="center"/>
    </xf>
    <xf numFmtId="0" fontId="0" fillId="0" borderId="18" xfId="0" applyBorder="1" applyAlignment="1">
      <alignment vertical="center" wrapText="1"/>
    </xf>
    <xf numFmtId="0" fontId="0" fillId="0" borderId="0" xfId="0" applyAlignment="1">
      <alignment vertical="center"/>
    </xf>
    <xf numFmtId="0" fontId="4" fillId="2" borderId="27" xfId="0" applyNumberFormat="1" applyFont="1" applyFill="1" applyBorder="1" applyAlignment="1" applyProtection="1">
      <alignment vertical="center" wrapText="1"/>
    </xf>
    <xf numFmtId="0" fontId="0" fillId="0" borderId="23" xfId="0" applyBorder="1" applyAlignment="1" applyProtection="1">
      <alignment horizontal="center"/>
    </xf>
    <xf numFmtId="0" fontId="4" fillId="2" borderId="41"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2" borderId="30" xfId="0" applyNumberFormat="1" applyFont="1" applyFill="1" applyBorder="1" applyAlignment="1" applyProtection="1">
      <alignment horizontal="center" vertical="center" wrapText="1"/>
    </xf>
    <xf numFmtId="0" fontId="4" fillId="2" borderId="46"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0" fillId="0" borderId="0" xfId="0" applyFill="1" applyBorder="1" applyAlignment="1">
      <alignment vertical="center"/>
    </xf>
    <xf numFmtId="0" fontId="9" fillId="0" borderId="21"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13" fillId="0" borderId="0" xfId="0" applyFont="1" applyBorder="1" applyAlignment="1" applyProtection="1">
      <alignment vertical="center"/>
    </xf>
    <xf numFmtId="0" fontId="4" fillId="2" borderId="31"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0" borderId="2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2" borderId="51"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9" fontId="0" fillId="0" borderId="18" xfId="0" applyNumberFormat="1" applyBorder="1" applyAlignment="1">
      <alignment horizontal="center" vertical="center"/>
    </xf>
    <xf numFmtId="0" fontId="12" fillId="0" borderId="29" xfId="0" applyFont="1" applyBorder="1" applyAlignment="1" applyProtection="1">
      <alignment horizontal="center" vertical="center"/>
    </xf>
    <xf numFmtId="0" fontId="6" fillId="0" borderId="23"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vertical="center"/>
    </xf>
    <xf numFmtId="0" fontId="0" fillId="0" borderId="0" xfId="0" applyFill="1" applyAlignment="1">
      <alignment vertical="center"/>
    </xf>
    <xf numFmtId="0" fontId="15" fillId="0" borderId="9" xfId="0" applyFont="1" applyFill="1" applyBorder="1" applyAlignment="1">
      <alignment horizontal="left" vertical="center" wrapText="1"/>
    </xf>
    <xf numFmtId="0" fontId="15" fillId="0" borderId="0" xfId="0" applyFont="1" applyFill="1" applyAlignment="1">
      <alignment horizontal="left" vertical="center" wrapText="1"/>
    </xf>
    <xf numFmtId="181" fontId="0" fillId="2" borderId="34" xfId="0" applyNumberFormat="1" applyFill="1" applyBorder="1" applyAlignment="1">
      <alignment vertical="center"/>
    </xf>
    <xf numFmtId="181" fontId="0" fillId="2" borderId="35" xfId="0" applyNumberFormat="1" applyFill="1" applyBorder="1" applyAlignment="1">
      <alignment vertical="center"/>
    </xf>
    <xf numFmtId="177" fontId="0" fillId="2" borderId="53" xfId="0" applyNumberFormat="1" applyFill="1" applyBorder="1">
      <alignment vertical="center"/>
    </xf>
    <xf numFmtId="177" fontId="0" fillId="2" borderId="54" xfId="0" applyNumberFormat="1" applyFill="1" applyBorder="1">
      <alignment vertical="center"/>
    </xf>
    <xf numFmtId="181" fontId="0" fillId="2" borderId="70" xfId="0" applyNumberFormat="1" applyFill="1" applyBorder="1">
      <alignment vertical="center"/>
    </xf>
    <xf numFmtId="181" fontId="0" fillId="2" borderId="57" xfId="0" applyNumberFormat="1" applyFill="1" applyBorder="1">
      <alignment vertical="center"/>
    </xf>
    <xf numFmtId="181" fontId="0" fillId="2" borderId="58" xfId="0" applyNumberFormat="1" applyFill="1" applyBorder="1">
      <alignment vertical="center"/>
    </xf>
    <xf numFmtId="177" fontId="0" fillId="0" borderId="20" xfId="0" applyNumberFormat="1" applyFill="1" applyBorder="1" applyProtection="1">
      <alignment vertical="center"/>
      <protection locked="0"/>
    </xf>
    <xf numFmtId="177" fontId="0" fillId="0" borderId="55" xfId="0" applyNumberFormat="1" applyFill="1" applyBorder="1" applyProtection="1">
      <alignment vertical="center"/>
      <protection locked="0"/>
    </xf>
    <xf numFmtId="177" fontId="0" fillId="0" borderId="56" xfId="0" applyNumberFormat="1" applyFill="1" applyBorder="1" applyProtection="1">
      <alignment vertical="center"/>
      <protection locked="0"/>
    </xf>
    <xf numFmtId="181" fontId="0" fillId="2" borderId="71" xfId="0" applyNumberFormat="1" applyFill="1" applyBorder="1">
      <alignment vertical="center"/>
    </xf>
    <xf numFmtId="181" fontId="0" fillId="2" borderId="55" xfId="0" applyNumberFormat="1" applyFill="1" applyBorder="1">
      <alignment vertical="center"/>
    </xf>
    <xf numFmtId="181" fontId="0" fillId="2" borderId="56" xfId="0" applyNumberFormat="1" applyFill="1" applyBorder="1">
      <alignment vertical="center"/>
    </xf>
    <xf numFmtId="177" fontId="0" fillId="0" borderId="19" xfId="0" applyNumberFormat="1" applyFill="1" applyBorder="1" applyProtection="1">
      <alignment vertical="center"/>
      <protection locked="0"/>
    </xf>
    <xf numFmtId="177" fontId="0" fillId="0" borderId="57" xfId="0" applyNumberFormat="1" applyFill="1" applyBorder="1" applyProtection="1">
      <alignment vertical="center"/>
      <protection locked="0"/>
    </xf>
    <xf numFmtId="177" fontId="0" fillId="0" borderId="58" xfId="0" applyNumberFormat="1" applyFill="1" applyBorder="1" applyProtection="1">
      <alignment vertical="center"/>
      <protection locked="0"/>
    </xf>
    <xf numFmtId="181" fontId="0" fillId="2" borderId="34" xfId="0" applyNumberFormat="1" applyFill="1" applyBorder="1" applyAlignment="1">
      <alignment horizontal="right" vertical="center"/>
    </xf>
    <xf numFmtId="181" fontId="0" fillId="2" borderId="35" xfId="0" applyNumberFormat="1" applyFill="1" applyBorder="1" applyAlignment="1">
      <alignment horizontal="right" vertical="center"/>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0" fillId="0" borderId="0" xfId="0" applyFill="1" applyBorder="1" applyAlignment="1">
      <alignment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177" fontId="0" fillId="0" borderId="17"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181" fontId="0" fillId="2" borderId="69" xfId="0" applyNumberFormat="1" applyFill="1" applyBorder="1">
      <alignment vertical="center"/>
    </xf>
    <xf numFmtId="181" fontId="0" fillId="2" borderId="5" xfId="0" applyNumberFormat="1" applyFill="1" applyBorder="1">
      <alignment vertical="center"/>
    </xf>
    <xf numFmtId="181" fontId="0" fillId="2" borderId="6" xfId="0" applyNumberFormat="1" applyFill="1" applyBorder="1">
      <alignment vertical="center"/>
    </xf>
    <xf numFmtId="181" fontId="0" fillId="2" borderId="17" xfId="0" applyNumberFormat="1" applyFill="1" applyBorder="1">
      <alignment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53" xfId="0" applyFont="1" applyFill="1" applyBorder="1" applyAlignment="1">
      <alignment horizontal="center" vertical="center"/>
    </xf>
    <xf numFmtId="177" fontId="0" fillId="2" borderId="72" xfId="0" applyNumberFormat="1" applyFill="1" applyBorder="1">
      <alignment vertical="center"/>
    </xf>
    <xf numFmtId="177" fontId="0" fillId="2" borderId="34" xfId="0" applyNumberFormat="1" applyFill="1" applyBorder="1">
      <alignment vertical="center"/>
    </xf>
    <xf numFmtId="177" fontId="0" fillId="2" borderId="35" xfId="0" applyNumberFormat="1" applyFill="1" applyBorder="1">
      <alignment vertical="center"/>
    </xf>
    <xf numFmtId="177" fontId="0" fillId="2" borderId="33" xfId="0" applyNumberFormat="1" applyFill="1" applyBorder="1">
      <alignment vertical="center"/>
    </xf>
    <xf numFmtId="0" fontId="1" fillId="2" borderId="4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7" xfId="0" applyFont="1" applyFill="1" applyBorder="1" applyAlignment="1">
      <alignment horizontal="center" vertical="center"/>
    </xf>
    <xf numFmtId="9" fontId="0" fillId="0" borderId="4" xfId="0" applyNumberFormat="1" applyFill="1" applyBorder="1" applyProtection="1">
      <alignment vertical="center"/>
      <protection locked="0"/>
    </xf>
    <xf numFmtId="9" fontId="0" fillId="0" borderId="9" xfId="0" applyNumberFormat="1" applyFill="1" applyBorder="1" applyProtection="1">
      <alignment vertical="center"/>
      <protection locked="0"/>
    </xf>
    <xf numFmtId="9" fontId="0" fillId="0" borderId="31" xfId="0" applyNumberFormat="1" applyFill="1" applyBorder="1" applyProtection="1">
      <alignment vertical="center"/>
      <protection locked="0"/>
    </xf>
    <xf numFmtId="9" fontId="0" fillId="0" borderId="3" xfId="0" applyNumberFormat="1" applyFill="1" applyBorder="1" applyProtection="1">
      <alignment vertical="center"/>
      <protection locked="0"/>
    </xf>
    <xf numFmtId="9" fontId="0" fillId="0" borderId="0" xfId="0" applyNumberFormat="1" applyFill="1" applyBorder="1" applyProtection="1">
      <alignment vertical="center"/>
      <protection locked="0"/>
    </xf>
    <xf numFmtId="9" fontId="0" fillId="0" borderId="1" xfId="0" applyNumberFormat="1" applyFill="1" applyBorder="1" applyProtection="1">
      <alignment vertical="center"/>
      <protection locked="0"/>
    </xf>
    <xf numFmtId="9" fontId="0" fillId="0" borderId="30" xfId="0" applyNumberFormat="1" applyFill="1" applyBorder="1" applyProtection="1">
      <alignment vertical="center"/>
      <protection locked="0"/>
    </xf>
    <xf numFmtId="9" fontId="0" fillId="0" borderId="8" xfId="0" applyNumberFormat="1" applyFill="1" applyBorder="1" applyProtection="1">
      <alignment vertical="center"/>
      <protection locked="0"/>
    </xf>
    <xf numFmtId="9" fontId="0" fillId="0" borderId="47" xfId="0" applyNumberFormat="1" applyFill="1" applyBorder="1" applyProtection="1">
      <alignment vertical="center"/>
      <protection locked="0"/>
    </xf>
    <xf numFmtId="9" fontId="1" fillId="0" borderId="31" xfId="1" applyFont="1" applyFill="1" applyBorder="1" applyAlignment="1" applyProtection="1">
      <alignment horizontal="right" vertical="center"/>
      <protection locked="0"/>
    </xf>
    <xf numFmtId="9" fontId="1" fillId="0" borderId="1" xfId="1" applyFont="1" applyFill="1" applyBorder="1" applyAlignment="1" applyProtection="1">
      <alignment horizontal="right" vertical="center"/>
      <protection locked="0"/>
    </xf>
    <xf numFmtId="9" fontId="1" fillId="0" borderId="47" xfId="1" applyFont="1" applyFill="1" applyBorder="1" applyAlignment="1" applyProtection="1">
      <alignment horizontal="right" vertical="center"/>
      <protection locked="0"/>
    </xf>
    <xf numFmtId="0" fontId="3" fillId="2" borderId="4" xfId="0" applyFont="1" applyFill="1" applyBorder="1" applyAlignment="1">
      <alignment vertical="center" wrapText="1"/>
    </xf>
    <xf numFmtId="0" fontId="3" fillId="2" borderId="9"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30" xfId="0" applyFont="1" applyFill="1" applyBorder="1" applyAlignment="1">
      <alignment vertical="center" wrapText="1"/>
    </xf>
    <xf numFmtId="0" fontId="3" fillId="2" borderId="8" xfId="0" applyFont="1" applyFill="1" applyBorder="1" applyAlignment="1">
      <alignment vertical="center" wrapText="1"/>
    </xf>
    <xf numFmtId="0" fontId="12" fillId="0" borderId="0" xfId="0" applyFont="1" applyBorder="1" applyAlignment="1">
      <alignment horizontal="center" vertical="center"/>
    </xf>
    <xf numFmtId="0" fontId="8" fillId="0" borderId="8" xfId="0" applyFont="1" applyFill="1" applyBorder="1" applyAlignment="1">
      <alignment horizontal="left" vertical="center"/>
    </xf>
    <xf numFmtId="0" fontId="6" fillId="0" borderId="0" xfId="0" applyFont="1" applyFill="1" applyBorder="1" applyAlignment="1">
      <alignment horizontal="left" vertical="center"/>
    </xf>
    <xf numFmtId="0" fontId="3" fillId="2" borderId="69"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34" xfId="0" applyBorder="1">
      <alignment vertical="center"/>
    </xf>
    <xf numFmtId="0" fontId="0" fillId="0" borderId="35" xfId="0" applyBorder="1">
      <alignment vertical="center"/>
    </xf>
    <xf numFmtId="181" fontId="0" fillId="2" borderId="19" xfId="0" applyNumberFormat="1" applyFill="1" applyBorder="1">
      <alignment vertical="center"/>
    </xf>
    <xf numFmtId="181" fontId="0" fillId="2" borderId="20" xfId="0" applyNumberFormat="1" applyFill="1" applyBorder="1">
      <alignment vertical="center"/>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57" xfId="0" applyBorder="1" applyAlignment="1">
      <alignment horizontal="center" vertical="center"/>
    </xf>
    <xf numFmtId="177" fontId="0" fillId="2" borderId="19" xfId="0" applyNumberFormat="1" applyFill="1" applyBorder="1">
      <alignment vertical="center"/>
    </xf>
    <xf numFmtId="177" fontId="0" fillId="2" borderId="57" xfId="0" applyNumberFormat="1" applyFill="1" applyBorder="1">
      <alignment vertical="center"/>
    </xf>
    <xf numFmtId="177" fontId="0" fillId="2" borderId="58" xfId="0" applyNumberFormat="1" applyFill="1" applyBorder="1">
      <alignment vertical="center"/>
    </xf>
    <xf numFmtId="177" fontId="0" fillId="2" borderId="17" xfId="0" applyNumberFormat="1" applyFill="1" applyBorder="1">
      <alignment vertical="center"/>
    </xf>
    <xf numFmtId="177" fontId="0" fillId="2" borderId="5" xfId="0" applyNumberFormat="1" applyFill="1" applyBorder="1">
      <alignment vertical="center"/>
    </xf>
    <xf numFmtId="177" fontId="0" fillId="2" borderId="6" xfId="0" applyNumberFormat="1" applyFill="1" applyBorder="1">
      <alignment vertical="center"/>
    </xf>
    <xf numFmtId="177" fontId="0" fillId="2" borderId="60" xfId="0" applyNumberFormat="1" applyFill="1" applyBorder="1">
      <alignment vertical="center"/>
    </xf>
    <xf numFmtId="177" fontId="0" fillId="2" borderId="61" xfId="0" applyNumberFormat="1" applyFill="1" applyBorder="1">
      <alignment vertical="center"/>
    </xf>
    <xf numFmtId="177" fontId="0" fillId="2" borderId="62" xfId="0" applyNumberFormat="1" applyFill="1" applyBorder="1">
      <alignment vertical="center"/>
    </xf>
    <xf numFmtId="177" fontId="0" fillId="2" borderId="63" xfId="0" applyNumberFormat="1" applyFill="1" applyBorder="1">
      <alignment vertical="center"/>
    </xf>
    <xf numFmtId="177" fontId="0" fillId="2" borderId="64" xfId="0" applyNumberFormat="1" applyFill="1" applyBorder="1">
      <alignment vertical="center"/>
    </xf>
    <xf numFmtId="177" fontId="0" fillId="2" borderId="65" xfId="0" applyNumberFormat="1" applyFill="1" applyBorder="1">
      <alignment vertical="center"/>
    </xf>
    <xf numFmtId="177" fontId="0" fillId="2" borderId="66" xfId="0" applyNumberFormat="1" applyFill="1" applyBorder="1">
      <alignment vertical="center"/>
    </xf>
    <xf numFmtId="177" fontId="0" fillId="2" borderId="67" xfId="0" applyNumberFormat="1" applyFill="1" applyBorder="1">
      <alignment vertical="center"/>
    </xf>
    <xf numFmtId="177" fontId="0" fillId="2" borderId="68" xfId="0" applyNumberFormat="1" applyFill="1" applyBorder="1">
      <alignment vertical="center"/>
    </xf>
    <xf numFmtId="177" fontId="0" fillId="2" borderId="20" xfId="0" applyNumberFormat="1" applyFill="1" applyBorder="1">
      <alignment vertical="center"/>
    </xf>
    <xf numFmtId="177" fontId="0" fillId="2" borderId="55" xfId="0" applyNumberFormat="1" applyFill="1" applyBorder="1">
      <alignment vertical="center"/>
    </xf>
    <xf numFmtId="177" fontId="0" fillId="2" borderId="56" xfId="0" applyNumberFormat="1" applyFill="1" applyBorder="1">
      <alignment vertical="center"/>
    </xf>
    <xf numFmtId="181" fontId="0" fillId="2" borderId="33" xfId="0" applyNumberFormat="1" applyFill="1" applyBorder="1" applyAlignment="1">
      <alignment vertical="center"/>
    </xf>
    <xf numFmtId="9" fontId="1" fillId="2" borderId="31" xfId="1" applyFont="1" applyFill="1" applyBorder="1" applyAlignment="1" applyProtection="1">
      <alignment horizontal="right" vertical="center"/>
      <protection locked="0"/>
    </xf>
    <xf numFmtId="9" fontId="1" fillId="2" borderId="1" xfId="1" applyFont="1" applyFill="1" applyBorder="1" applyAlignment="1" applyProtection="1">
      <alignment horizontal="right" vertical="center"/>
      <protection locked="0"/>
    </xf>
    <xf numFmtId="9" fontId="1" fillId="2" borderId="47" xfId="1" applyFont="1" applyFill="1" applyBorder="1" applyAlignment="1" applyProtection="1">
      <alignment horizontal="right" vertical="center"/>
      <protection locked="0"/>
    </xf>
    <xf numFmtId="177" fontId="0" fillId="0" borderId="20" xfId="0" applyNumberFormat="1" applyFill="1" applyBorder="1">
      <alignment vertical="center"/>
    </xf>
    <xf numFmtId="177" fontId="0" fillId="0" borderId="55" xfId="0" applyNumberFormat="1" applyFill="1" applyBorder="1">
      <alignment vertical="center"/>
    </xf>
    <xf numFmtId="177" fontId="0" fillId="0" borderId="56" xfId="0" applyNumberFormat="1" applyFill="1" applyBorder="1">
      <alignment vertical="center"/>
    </xf>
    <xf numFmtId="9" fontId="1" fillId="0" borderId="31" xfId="1" applyFont="1" applyFill="1" applyBorder="1" applyAlignment="1">
      <alignment horizontal="right" vertical="center"/>
    </xf>
    <xf numFmtId="9" fontId="1" fillId="0" borderId="1" xfId="1" applyFont="1" applyFill="1" applyBorder="1" applyAlignment="1">
      <alignment horizontal="right" vertical="center"/>
    </xf>
    <xf numFmtId="9" fontId="1" fillId="0" borderId="47" xfId="1" applyFont="1" applyFill="1" applyBorder="1" applyAlignment="1">
      <alignment horizontal="right" vertical="center"/>
    </xf>
    <xf numFmtId="177" fontId="0" fillId="0" borderId="19" xfId="0" applyNumberFormat="1" applyFill="1" applyBorder="1">
      <alignment vertical="center"/>
    </xf>
    <xf numFmtId="177" fontId="0" fillId="0" borderId="57" xfId="0" applyNumberFormat="1" applyFill="1" applyBorder="1">
      <alignment vertical="center"/>
    </xf>
    <xf numFmtId="177" fontId="0" fillId="0" borderId="58" xfId="0" applyNumberFormat="1" applyFill="1" applyBorder="1">
      <alignment vertical="center"/>
    </xf>
    <xf numFmtId="177" fontId="0" fillId="0" borderId="17" xfId="0" applyNumberFormat="1" applyFill="1" applyBorder="1">
      <alignment vertical="center"/>
    </xf>
    <xf numFmtId="177" fontId="0" fillId="0" borderId="5" xfId="0" applyNumberFormat="1" applyFill="1" applyBorder="1">
      <alignment vertical="center"/>
    </xf>
    <xf numFmtId="177" fontId="0" fillId="0" borderId="6" xfId="0" applyNumberFormat="1" applyFill="1" applyBorder="1">
      <alignment vertical="center"/>
    </xf>
    <xf numFmtId="55" fontId="1" fillId="0" borderId="57" xfId="0" applyNumberFormat="1" applyFont="1" applyFill="1" applyBorder="1" applyAlignment="1">
      <alignment vertical="center" shrinkToFit="1"/>
    </xf>
    <xf numFmtId="55" fontId="1" fillId="0" borderId="58" xfId="0" applyNumberFormat="1" applyFont="1" applyFill="1" applyBorder="1" applyAlignment="1">
      <alignment vertical="center" shrinkToFit="1"/>
    </xf>
    <xf numFmtId="0" fontId="4" fillId="2" borderId="4" xfId="0" applyFont="1" applyFill="1" applyBorder="1" applyAlignment="1">
      <alignment vertical="center" wrapText="1"/>
    </xf>
    <xf numFmtId="0" fontId="4" fillId="2" borderId="9" xfId="0" applyFont="1" applyFill="1" applyBorder="1" applyAlignment="1">
      <alignment vertical="center" wrapText="1"/>
    </xf>
    <xf numFmtId="0" fontId="4" fillId="2" borderId="31" xfId="0" applyFont="1" applyFill="1" applyBorder="1" applyAlignment="1">
      <alignment vertical="center" wrapText="1"/>
    </xf>
    <xf numFmtId="0" fontId="4" fillId="2" borderId="30" xfId="0" applyFont="1" applyFill="1" applyBorder="1" applyAlignment="1">
      <alignment vertical="center" wrapText="1"/>
    </xf>
    <xf numFmtId="0" fontId="4" fillId="2" borderId="8" xfId="0" applyFont="1" applyFill="1" applyBorder="1" applyAlignment="1">
      <alignment vertical="center" wrapText="1"/>
    </xf>
    <xf numFmtId="0" fontId="4" fillId="2" borderId="47" xfId="0" applyFont="1" applyFill="1" applyBorder="1" applyAlignment="1">
      <alignment vertical="center" wrapText="1"/>
    </xf>
    <xf numFmtId="9" fontId="0" fillId="0" borderId="4" xfId="0" applyNumberFormat="1" applyFill="1" applyBorder="1">
      <alignment vertical="center"/>
    </xf>
    <xf numFmtId="9" fontId="0" fillId="0" borderId="9" xfId="0" applyNumberFormat="1" applyFill="1" applyBorder="1">
      <alignment vertical="center"/>
    </xf>
    <xf numFmtId="9" fontId="0" fillId="0" borderId="31" xfId="0" applyNumberFormat="1" applyFill="1" applyBorder="1">
      <alignment vertical="center"/>
    </xf>
    <xf numFmtId="9" fontId="0" fillId="0" borderId="3" xfId="0" applyNumberFormat="1" applyFill="1" applyBorder="1">
      <alignment vertical="center"/>
    </xf>
    <xf numFmtId="9" fontId="0" fillId="0" borderId="0" xfId="0" applyNumberFormat="1" applyFill="1" applyBorder="1">
      <alignment vertical="center"/>
    </xf>
    <xf numFmtId="9" fontId="0" fillId="0" borderId="1" xfId="0" applyNumberFormat="1" applyFill="1" applyBorder="1">
      <alignment vertical="center"/>
    </xf>
    <xf numFmtId="9" fontId="0" fillId="0" borderId="30" xfId="0" applyNumberFormat="1" applyFill="1" applyBorder="1">
      <alignment vertical="center"/>
    </xf>
    <xf numFmtId="9" fontId="0" fillId="0" borderId="8" xfId="0" applyNumberFormat="1" applyFill="1" applyBorder="1">
      <alignment vertical="center"/>
    </xf>
    <xf numFmtId="9" fontId="0" fillId="0" borderId="47" xfId="0" applyNumberFormat="1" applyFill="1" applyBorder="1">
      <alignment vertical="center"/>
    </xf>
  </cellXfs>
  <cellStyles count="3">
    <cellStyle name="パーセント" xfId="1" builtinId="5"/>
    <cellStyle name="桁区切り" xfId="2" builtinId="6"/>
    <cellStyle name="標準" xfId="0" builtinId="0"/>
  </cellStyles>
  <dxfs count="2">
    <dxf>
      <fill>
        <patternFill patternType="none">
          <bgColor indexed="65"/>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BD$5" lockText="1" noThreeD="1"/>
</file>

<file path=xl/ctrlProps/ctrlProp10.xml><?xml version="1.0" encoding="utf-8"?>
<formControlPr xmlns="http://schemas.microsoft.com/office/spreadsheetml/2009/9/main" objectType="CheckBox" fmlaLink="$BE$9" lockText="1" noThreeD="1"/>
</file>

<file path=xl/ctrlProps/ctrlProp11.xml><?xml version="1.0" encoding="utf-8"?>
<formControlPr xmlns="http://schemas.microsoft.com/office/spreadsheetml/2009/9/main" objectType="CheckBox" checked="Checked" fmlaLink="$BD$10" lockText="1" noThreeD="1"/>
</file>

<file path=xl/ctrlProps/ctrlProp12.xml><?xml version="1.0" encoding="utf-8"?>
<formControlPr xmlns="http://schemas.microsoft.com/office/spreadsheetml/2009/9/main" objectType="CheckBox" fmlaLink="$BE$10" lockText="1" noThreeD="1"/>
</file>

<file path=xl/ctrlProps/ctrlProp13.xml><?xml version="1.0" encoding="utf-8"?>
<formControlPr xmlns="http://schemas.microsoft.com/office/spreadsheetml/2009/9/main" objectType="CheckBox" checked="Checked" fmlaLink="$BD$11" lockText="1" noThreeD="1"/>
</file>

<file path=xl/ctrlProps/ctrlProp14.xml><?xml version="1.0" encoding="utf-8"?>
<formControlPr xmlns="http://schemas.microsoft.com/office/spreadsheetml/2009/9/main" objectType="CheckBox" fmlaLink="$BE$11" lockText="1" noThreeD="1"/>
</file>

<file path=xl/ctrlProps/ctrlProp15.xml><?xml version="1.0" encoding="utf-8"?>
<formControlPr xmlns="http://schemas.microsoft.com/office/spreadsheetml/2009/9/main" objectType="CheckBox" checked="Checked" fmlaLink="$BD$12" lockText="1" noThreeD="1"/>
</file>

<file path=xl/ctrlProps/ctrlProp16.xml><?xml version="1.0" encoding="utf-8"?>
<formControlPr xmlns="http://schemas.microsoft.com/office/spreadsheetml/2009/9/main" objectType="CheckBox" fmlaLink="$BE$12" lockText="1" noThreeD="1"/>
</file>

<file path=xl/ctrlProps/ctrlProp17.xml><?xml version="1.0" encoding="utf-8"?>
<formControlPr xmlns="http://schemas.microsoft.com/office/spreadsheetml/2009/9/main" objectType="CheckBox" checked="Checked" fmlaLink="$BD$13" lockText="1" noThreeD="1"/>
</file>

<file path=xl/ctrlProps/ctrlProp18.xml><?xml version="1.0" encoding="utf-8"?>
<formControlPr xmlns="http://schemas.microsoft.com/office/spreadsheetml/2009/9/main" objectType="CheckBox" fmlaLink="$BE$13" lockText="1" noThreeD="1"/>
</file>

<file path=xl/ctrlProps/ctrlProp19.xml><?xml version="1.0" encoding="utf-8"?>
<formControlPr xmlns="http://schemas.microsoft.com/office/spreadsheetml/2009/9/main" objectType="CheckBox" checked="Checked" fmlaLink="$BD$14" lockText="1" noThreeD="1"/>
</file>

<file path=xl/ctrlProps/ctrlProp2.xml><?xml version="1.0" encoding="utf-8"?>
<formControlPr xmlns="http://schemas.microsoft.com/office/spreadsheetml/2009/9/main" objectType="CheckBox" fmlaLink="$BE$5" lockText="1" noThreeD="1"/>
</file>

<file path=xl/ctrlProps/ctrlProp20.xml><?xml version="1.0" encoding="utf-8"?>
<formControlPr xmlns="http://schemas.microsoft.com/office/spreadsheetml/2009/9/main" objectType="CheckBox" fmlaLink="$BE$14" lockText="1" noThreeD="1"/>
</file>

<file path=xl/ctrlProps/ctrlProp21.xml><?xml version="1.0" encoding="utf-8"?>
<formControlPr xmlns="http://schemas.microsoft.com/office/spreadsheetml/2009/9/main" objectType="CheckBox" fmlaLink="$BE$5" lockText="1" noThreeD="1"/>
</file>

<file path=xl/ctrlProps/ctrlProp22.xml><?xml version="1.0" encoding="utf-8"?>
<formControlPr xmlns="http://schemas.microsoft.com/office/spreadsheetml/2009/9/main" objectType="CheckBox" checked="Checked" fmlaLink="$BH$5" lockText="1" noThreeD="1"/>
</file>

<file path=xl/ctrlProps/ctrlProp23.xml><?xml version="1.0" encoding="utf-8"?>
<formControlPr xmlns="http://schemas.microsoft.com/office/spreadsheetml/2009/9/main" objectType="CheckBox" fmlaLink="$BI$5" lockText="1" noThreeD="1"/>
</file>

<file path=xl/ctrlProps/ctrlProp24.xml><?xml version="1.0" encoding="utf-8"?>
<formControlPr xmlns="http://schemas.microsoft.com/office/spreadsheetml/2009/9/main" objectType="CheckBox" checked="Checked" fmlaLink="$BH$6" lockText="1" noThreeD="1"/>
</file>

<file path=xl/ctrlProps/ctrlProp25.xml><?xml version="1.0" encoding="utf-8"?>
<formControlPr xmlns="http://schemas.microsoft.com/office/spreadsheetml/2009/9/main" objectType="CheckBox" fmlaLink="$BI$6" lockText="1" noThreeD="1"/>
</file>

<file path=xl/ctrlProps/ctrlProp26.xml><?xml version="1.0" encoding="utf-8"?>
<formControlPr xmlns="http://schemas.microsoft.com/office/spreadsheetml/2009/9/main" objectType="CheckBox" checked="Checked" fmlaLink="$BH$7" lockText="1" noThreeD="1"/>
</file>

<file path=xl/ctrlProps/ctrlProp27.xml><?xml version="1.0" encoding="utf-8"?>
<formControlPr xmlns="http://schemas.microsoft.com/office/spreadsheetml/2009/9/main" objectType="CheckBox" fmlaLink="$BI$7" lockText="1" noThreeD="1"/>
</file>

<file path=xl/ctrlProps/ctrlProp28.xml><?xml version="1.0" encoding="utf-8"?>
<formControlPr xmlns="http://schemas.microsoft.com/office/spreadsheetml/2009/9/main" objectType="CheckBox" checked="Checked" fmlaLink="$BH$8" lockText="1" noThreeD="1"/>
</file>

<file path=xl/ctrlProps/ctrlProp29.xml><?xml version="1.0" encoding="utf-8"?>
<formControlPr xmlns="http://schemas.microsoft.com/office/spreadsheetml/2009/9/main" objectType="CheckBox" fmlaLink="$BI$8" lockText="1" noThreeD="1"/>
</file>

<file path=xl/ctrlProps/ctrlProp3.xml><?xml version="1.0" encoding="utf-8"?>
<formControlPr xmlns="http://schemas.microsoft.com/office/spreadsheetml/2009/9/main" objectType="CheckBox" checked="Checked" fmlaLink="$BD$6" lockText="1" noThreeD="1"/>
</file>

<file path=xl/ctrlProps/ctrlProp30.xml><?xml version="1.0" encoding="utf-8"?>
<formControlPr xmlns="http://schemas.microsoft.com/office/spreadsheetml/2009/9/main" objectType="CheckBox" checked="Checked" fmlaLink="$BH$9" lockText="1" noThreeD="1"/>
</file>

<file path=xl/ctrlProps/ctrlProp31.xml><?xml version="1.0" encoding="utf-8"?>
<formControlPr xmlns="http://schemas.microsoft.com/office/spreadsheetml/2009/9/main" objectType="CheckBox" fmlaLink="$BI$9" lockText="1" noThreeD="1"/>
</file>

<file path=xl/ctrlProps/ctrlProp32.xml><?xml version="1.0" encoding="utf-8"?>
<formControlPr xmlns="http://schemas.microsoft.com/office/spreadsheetml/2009/9/main" objectType="CheckBox" checked="Checked" fmlaLink="$BH$10" lockText="1" noThreeD="1"/>
</file>

<file path=xl/ctrlProps/ctrlProp33.xml><?xml version="1.0" encoding="utf-8"?>
<formControlPr xmlns="http://schemas.microsoft.com/office/spreadsheetml/2009/9/main" objectType="CheckBox" fmlaLink="$BI$10" lockText="1" noThreeD="1"/>
</file>

<file path=xl/ctrlProps/ctrlProp34.xml><?xml version="1.0" encoding="utf-8"?>
<formControlPr xmlns="http://schemas.microsoft.com/office/spreadsheetml/2009/9/main" objectType="CheckBox" checked="Checked" fmlaLink="$BH$11" lockText="1" noThreeD="1"/>
</file>

<file path=xl/ctrlProps/ctrlProp35.xml><?xml version="1.0" encoding="utf-8"?>
<formControlPr xmlns="http://schemas.microsoft.com/office/spreadsheetml/2009/9/main" objectType="CheckBox" fmlaLink="$BI$11" lockText="1" noThreeD="1"/>
</file>

<file path=xl/ctrlProps/ctrlProp36.xml><?xml version="1.0" encoding="utf-8"?>
<formControlPr xmlns="http://schemas.microsoft.com/office/spreadsheetml/2009/9/main" objectType="CheckBox" checked="Checked" fmlaLink="$BH$12" lockText="1" noThreeD="1"/>
</file>

<file path=xl/ctrlProps/ctrlProp37.xml><?xml version="1.0" encoding="utf-8"?>
<formControlPr xmlns="http://schemas.microsoft.com/office/spreadsheetml/2009/9/main" objectType="CheckBox" fmlaLink="$BI$12" lockText="1" noThreeD="1"/>
</file>

<file path=xl/ctrlProps/ctrlProp38.xml><?xml version="1.0" encoding="utf-8"?>
<formControlPr xmlns="http://schemas.microsoft.com/office/spreadsheetml/2009/9/main" objectType="CheckBox" checked="Checked" fmlaLink="$BH$13" lockText="1" noThreeD="1"/>
</file>

<file path=xl/ctrlProps/ctrlProp39.xml><?xml version="1.0" encoding="utf-8"?>
<formControlPr xmlns="http://schemas.microsoft.com/office/spreadsheetml/2009/9/main" objectType="CheckBox" fmlaLink="$BI$13" lockText="1" noThreeD="1"/>
</file>

<file path=xl/ctrlProps/ctrlProp4.xml><?xml version="1.0" encoding="utf-8"?>
<formControlPr xmlns="http://schemas.microsoft.com/office/spreadsheetml/2009/9/main" objectType="CheckBox" fmlaLink="$BE$6" lockText="1" noThreeD="1"/>
</file>

<file path=xl/ctrlProps/ctrlProp40.xml><?xml version="1.0" encoding="utf-8"?>
<formControlPr xmlns="http://schemas.microsoft.com/office/spreadsheetml/2009/9/main" objectType="CheckBox" checked="Checked" fmlaLink="$BH$14" lockText="1" noThreeD="1"/>
</file>

<file path=xl/ctrlProps/ctrlProp41.xml><?xml version="1.0" encoding="utf-8"?>
<formControlPr xmlns="http://schemas.microsoft.com/office/spreadsheetml/2009/9/main" objectType="CheckBox" fmlaLink="$BI$14" lockText="1" noThreeD="1"/>
</file>

<file path=xl/ctrlProps/ctrlProp42.xml><?xml version="1.0" encoding="utf-8"?>
<formControlPr xmlns="http://schemas.microsoft.com/office/spreadsheetml/2009/9/main" objectType="CheckBox" fmlaLink="$BD$3" lockText="1" noThreeD="1"/>
</file>

<file path=xl/ctrlProps/ctrlProp43.xml><?xml version="1.0" encoding="utf-8"?>
<formControlPr xmlns="http://schemas.microsoft.com/office/spreadsheetml/2009/9/main" objectType="CheckBox" fmlaLink="$BE$3" lockText="1" noThreeD="1"/>
</file>

<file path=xl/ctrlProps/ctrlProp44.xml><?xml version="1.0" encoding="utf-8"?>
<formControlPr xmlns="http://schemas.microsoft.com/office/spreadsheetml/2009/9/main" objectType="CheckBox" fmlaLink="$BE$3" lockText="1" noThreeD="1"/>
</file>

<file path=xl/ctrlProps/ctrlProp5.xml><?xml version="1.0" encoding="utf-8"?>
<formControlPr xmlns="http://schemas.microsoft.com/office/spreadsheetml/2009/9/main" objectType="CheckBox" checked="Checked" fmlaLink="$BD$7" lockText="1" noThreeD="1"/>
</file>

<file path=xl/ctrlProps/ctrlProp6.xml><?xml version="1.0" encoding="utf-8"?>
<formControlPr xmlns="http://schemas.microsoft.com/office/spreadsheetml/2009/9/main" objectType="CheckBox" fmlaLink="$BE$7" lockText="1" noThreeD="1"/>
</file>

<file path=xl/ctrlProps/ctrlProp7.xml><?xml version="1.0" encoding="utf-8"?>
<formControlPr xmlns="http://schemas.microsoft.com/office/spreadsheetml/2009/9/main" objectType="CheckBox" checked="Checked" fmlaLink="$BD$8" lockText="1" noThreeD="1"/>
</file>

<file path=xl/ctrlProps/ctrlProp8.xml><?xml version="1.0" encoding="utf-8"?>
<formControlPr xmlns="http://schemas.microsoft.com/office/spreadsheetml/2009/9/main" objectType="CheckBox" fmlaLink="$BE$8" lockText="1" noThreeD="1"/>
</file>

<file path=xl/ctrlProps/ctrlProp9.xml><?xml version="1.0" encoding="utf-8"?>
<formControlPr xmlns="http://schemas.microsoft.com/office/spreadsheetml/2009/9/main" objectType="CheckBox" checked="Checked" fmlaLink="$BD$9"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0</xdr:row>
      <xdr:rowOff>123825</xdr:rowOff>
    </xdr:from>
    <xdr:to>
      <xdr:col>10</xdr:col>
      <xdr:colOff>57150</xdr:colOff>
      <xdr:row>1</xdr:row>
      <xdr:rowOff>133350</xdr:rowOff>
    </xdr:to>
    <xdr:sp macro="" textlink="">
      <xdr:nvSpPr>
        <xdr:cNvPr id="1025" name="Text Box 1"/>
        <xdr:cNvSpPr txBox="1">
          <a:spLocks noChangeArrowheads="1"/>
        </xdr:cNvSpPr>
      </xdr:nvSpPr>
      <xdr:spPr bwMode="auto">
        <a:xfrm>
          <a:off x="238125" y="123825"/>
          <a:ext cx="473392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このシートは</a:t>
          </a:r>
          <a:r>
            <a:rPr lang="ja-JP" altLang="en-US" sz="1100" b="1" i="0" u="none" strike="noStrike" baseline="0">
              <a:solidFill>
                <a:srgbClr val="FF0000"/>
              </a:solidFill>
              <a:latin typeface="ＭＳ Ｐゴシック"/>
              <a:ea typeface="ＭＳ Ｐゴシック"/>
            </a:rPr>
            <a:t>提出不要</a:t>
          </a:r>
          <a:r>
            <a:rPr lang="ja-JP" altLang="en-US" sz="1100" b="1" i="0" u="none" strike="noStrike" baseline="0">
              <a:solidFill>
                <a:srgbClr val="000000"/>
              </a:solidFill>
              <a:latin typeface="ＭＳ Ｐゴシック"/>
              <a:ea typeface="ＭＳ Ｐゴシック"/>
            </a:rPr>
            <a:t>です。「内訳書（提出用）」作成にご活用ください。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15</xdr:row>
          <xdr:rowOff>161925</xdr:rowOff>
        </xdr:from>
        <xdr:to>
          <xdr:col>10</xdr:col>
          <xdr:colOff>304800</xdr:colOff>
          <xdr:row>17</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171450</xdr:rowOff>
        </xdr:from>
        <xdr:to>
          <xdr:col>16</xdr:col>
          <xdr:colOff>304800</xdr:colOff>
          <xdr:row>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171450</xdr:rowOff>
        </xdr:from>
        <xdr:to>
          <xdr:col>10</xdr:col>
          <xdr:colOff>304800</xdr:colOff>
          <xdr:row>32</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161925</xdr:rowOff>
        </xdr:from>
        <xdr:to>
          <xdr:col>16</xdr:col>
          <xdr:colOff>304800</xdr:colOff>
          <xdr:row>32</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171450</xdr:rowOff>
        </xdr:from>
        <xdr:to>
          <xdr:col>10</xdr:col>
          <xdr:colOff>304800</xdr:colOff>
          <xdr:row>47</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45</xdr:row>
          <xdr:rowOff>171450</xdr:rowOff>
        </xdr:from>
        <xdr:to>
          <xdr:col>16</xdr:col>
          <xdr:colOff>314325</xdr:colOff>
          <xdr:row>47</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60</xdr:row>
          <xdr:rowOff>171450</xdr:rowOff>
        </xdr:from>
        <xdr:to>
          <xdr:col>10</xdr:col>
          <xdr:colOff>295275</xdr:colOff>
          <xdr:row>62</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60</xdr:row>
          <xdr:rowOff>161925</xdr:rowOff>
        </xdr:from>
        <xdr:to>
          <xdr:col>16</xdr:col>
          <xdr:colOff>295275</xdr:colOff>
          <xdr:row>62</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171450</xdr:rowOff>
        </xdr:from>
        <xdr:to>
          <xdr:col>10</xdr:col>
          <xdr:colOff>304800</xdr:colOff>
          <xdr:row>77</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75</xdr:row>
          <xdr:rowOff>171450</xdr:rowOff>
        </xdr:from>
        <xdr:to>
          <xdr:col>16</xdr:col>
          <xdr:colOff>304800</xdr:colOff>
          <xdr:row>77</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0</xdr:rowOff>
        </xdr:from>
        <xdr:to>
          <xdr:col>10</xdr:col>
          <xdr:colOff>304800</xdr:colOff>
          <xdr:row>92</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90</xdr:row>
          <xdr:rowOff>171450</xdr:rowOff>
        </xdr:from>
        <xdr:to>
          <xdr:col>16</xdr:col>
          <xdr:colOff>295275</xdr:colOff>
          <xdr:row>92</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106</xdr:row>
          <xdr:rowOff>0</xdr:rowOff>
        </xdr:from>
        <xdr:to>
          <xdr:col>10</xdr:col>
          <xdr:colOff>304800</xdr:colOff>
          <xdr:row>107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106</xdr:row>
          <xdr:rowOff>0</xdr:rowOff>
        </xdr:from>
        <xdr:to>
          <xdr:col>16</xdr:col>
          <xdr:colOff>304800</xdr:colOff>
          <xdr:row>107</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120</xdr:row>
          <xdr:rowOff>171450</xdr:rowOff>
        </xdr:from>
        <xdr:to>
          <xdr:col>10</xdr:col>
          <xdr:colOff>304800</xdr:colOff>
          <xdr:row>122</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120</xdr:row>
          <xdr:rowOff>161925</xdr:rowOff>
        </xdr:from>
        <xdr:to>
          <xdr:col>16</xdr:col>
          <xdr:colOff>304800</xdr:colOff>
          <xdr:row>122</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161925</xdr:rowOff>
        </xdr:from>
        <xdr:to>
          <xdr:col>10</xdr:col>
          <xdr:colOff>304800</xdr:colOff>
          <xdr:row>137</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136</xdr:row>
          <xdr:rowOff>0</xdr:rowOff>
        </xdr:from>
        <xdr:to>
          <xdr:col>16</xdr:col>
          <xdr:colOff>304800</xdr:colOff>
          <xdr:row>137</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150</xdr:row>
          <xdr:rowOff>171450</xdr:rowOff>
        </xdr:from>
        <xdr:to>
          <xdr:col>10</xdr:col>
          <xdr:colOff>304800</xdr:colOff>
          <xdr:row>152</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150</xdr:row>
          <xdr:rowOff>171450</xdr:rowOff>
        </xdr:from>
        <xdr:to>
          <xdr:col>16</xdr:col>
          <xdr:colOff>304800</xdr:colOff>
          <xdr:row>152</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161925</xdr:rowOff>
        </xdr:from>
        <xdr:to>
          <xdr:col>16</xdr:col>
          <xdr:colOff>304800</xdr:colOff>
          <xdr:row>17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161925</xdr:rowOff>
        </xdr:from>
        <xdr:to>
          <xdr:col>29</xdr:col>
          <xdr:colOff>304800</xdr:colOff>
          <xdr:row>17</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15</xdr:row>
          <xdr:rowOff>161925</xdr:rowOff>
        </xdr:from>
        <xdr:to>
          <xdr:col>35</xdr:col>
          <xdr:colOff>304800</xdr:colOff>
          <xdr:row>17</xdr:row>
          <xdr:rowOff>9525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171450</xdr:rowOff>
        </xdr:from>
        <xdr:to>
          <xdr:col>29</xdr:col>
          <xdr:colOff>304800</xdr:colOff>
          <xdr:row>32</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30</xdr:row>
          <xdr:rowOff>161925</xdr:rowOff>
        </xdr:from>
        <xdr:to>
          <xdr:col>35</xdr:col>
          <xdr:colOff>304800</xdr:colOff>
          <xdr:row>32</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45</xdr:row>
          <xdr:rowOff>161925</xdr:rowOff>
        </xdr:from>
        <xdr:to>
          <xdr:col>29</xdr:col>
          <xdr:colOff>314325</xdr:colOff>
          <xdr:row>47</xdr:row>
          <xdr:rowOff>9525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342900</xdr:colOff>
          <xdr:row>45</xdr:row>
          <xdr:rowOff>161925</xdr:rowOff>
        </xdr:from>
        <xdr:to>
          <xdr:col>35</xdr:col>
          <xdr:colOff>295275</xdr:colOff>
          <xdr:row>47</xdr:row>
          <xdr:rowOff>9525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342900</xdr:colOff>
          <xdr:row>60</xdr:row>
          <xdr:rowOff>161925</xdr:rowOff>
        </xdr:from>
        <xdr:to>
          <xdr:col>29</xdr:col>
          <xdr:colOff>295275</xdr:colOff>
          <xdr:row>62</xdr:row>
          <xdr:rowOff>9525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161925</xdr:rowOff>
        </xdr:from>
        <xdr:to>
          <xdr:col>35</xdr:col>
          <xdr:colOff>304800</xdr:colOff>
          <xdr:row>62</xdr:row>
          <xdr:rowOff>9525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75</xdr:row>
          <xdr:rowOff>161925</xdr:rowOff>
        </xdr:from>
        <xdr:to>
          <xdr:col>29</xdr:col>
          <xdr:colOff>304800</xdr:colOff>
          <xdr:row>77</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75</xdr:row>
          <xdr:rowOff>171450</xdr:rowOff>
        </xdr:from>
        <xdr:to>
          <xdr:col>35</xdr:col>
          <xdr:colOff>304800</xdr:colOff>
          <xdr:row>77</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90</xdr:row>
          <xdr:rowOff>161925</xdr:rowOff>
        </xdr:from>
        <xdr:to>
          <xdr:col>29</xdr:col>
          <xdr:colOff>304800</xdr:colOff>
          <xdr:row>92</xdr:row>
          <xdr:rowOff>9525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90</xdr:row>
          <xdr:rowOff>161925</xdr:rowOff>
        </xdr:from>
        <xdr:to>
          <xdr:col>35</xdr:col>
          <xdr:colOff>304800</xdr:colOff>
          <xdr:row>92</xdr:row>
          <xdr:rowOff>9525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342900</xdr:colOff>
          <xdr:row>105</xdr:row>
          <xdr:rowOff>161925</xdr:rowOff>
        </xdr:from>
        <xdr:to>
          <xdr:col>29</xdr:col>
          <xdr:colOff>295275</xdr:colOff>
          <xdr:row>107</xdr:row>
          <xdr:rowOff>9525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105</xdr:row>
          <xdr:rowOff>161925</xdr:rowOff>
        </xdr:from>
        <xdr:to>
          <xdr:col>35</xdr:col>
          <xdr:colOff>304800</xdr:colOff>
          <xdr:row>107</xdr:row>
          <xdr:rowOff>9525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120</xdr:row>
          <xdr:rowOff>161925</xdr:rowOff>
        </xdr:from>
        <xdr:to>
          <xdr:col>29</xdr:col>
          <xdr:colOff>304800</xdr:colOff>
          <xdr:row>122</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120</xdr:row>
          <xdr:rowOff>161925</xdr:rowOff>
        </xdr:from>
        <xdr:to>
          <xdr:col>35</xdr:col>
          <xdr:colOff>304800</xdr:colOff>
          <xdr:row>122</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135</xdr:row>
          <xdr:rowOff>161925</xdr:rowOff>
        </xdr:from>
        <xdr:to>
          <xdr:col>29</xdr:col>
          <xdr:colOff>314325</xdr:colOff>
          <xdr:row>137</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135</xdr:row>
          <xdr:rowOff>161925</xdr:rowOff>
        </xdr:from>
        <xdr:to>
          <xdr:col>35</xdr:col>
          <xdr:colOff>304800</xdr:colOff>
          <xdr:row>137</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150</xdr:row>
          <xdr:rowOff>161925</xdr:rowOff>
        </xdr:from>
        <xdr:to>
          <xdr:col>29</xdr:col>
          <xdr:colOff>304800</xdr:colOff>
          <xdr:row>152</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150</xdr:row>
          <xdr:rowOff>161925</xdr:rowOff>
        </xdr:from>
        <xdr:to>
          <xdr:col>35</xdr:col>
          <xdr:colOff>304800</xdr:colOff>
          <xdr:row>152</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266700</xdr:colOff>
      <xdr:row>1</xdr:row>
      <xdr:rowOff>0</xdr:rowOff>
    </xdr:from>
    <xdr:to>
      <xdr:col>13</xdr:col>
      <xdr:colOff>133350</xdr:colOff>
      <xdr:row>5</xdr:row>
      <xdr:rowOff>142875</xdr:rowOff>
    </xdr:to>
    <xdr:sp macro="" textlink="">
      <xdr:nvSpPr>
        <xdr:cNvPr id="2049" name="Text Box 1"/>
        <xdr:cNvSpPr txBox="1">
          <a:spLocks noChangeArrowheads="1"/>
        </xdr:cNvSpPr>
      </xdr:nvSpPr>
      <xdr:spPr bwMode="auto">
        <a:xfrm>
          <a:off x="2000250" y="171450"/>
          <a:ext cx="4457700" cy="828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82296" tIns="50292" rIns="82296" bIns="0" anchor="t" upright="1"/>
        <a:lstStyle/>
        <a:p>
          <a:pPr algn="ctr" rtl="0">
            <a:defRPr sz="1000"/>
          </a:pPr>
          <a:r>
            <a:rPr lang="ja-JP" altLang="en-US" sz="4800" b="0" i="0" u="none" strike="noStrike" baseline="0">
              <a:solidFill>
                <a:srgbClr val="000000"/>
              </a:solidFill>
              <a:latin typeface="ＭＳ Ｐゴシック"/>
              <a:ea typeface="ＭＳ Ｐゴシック"/>
            </a:rPr>
            <a:t>記入の手引き</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40</xdr:row>
          <xdr:rowOff>161925</xdr:rowOff>
        </xdr:from>
        <xdr:to>
          <xdr:col>10</xdr:col>
          <xdr:colOff>304800</xdr:colOff>
          <xdr:row>42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171450</xdr:rowOff>
        </xdr:from>
        <xdr:to>
          <xdr:col>16</xdr:col>
          <xdr:colOff>304800</xdr:colOff>
          <xdr:row>42</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161925</xdr:rowOff>
        </xdr:from>
        <xdr:to>
          <xdr:col>16</xdr:col>
          <xdr:colOff>304800</xdr:colOff>
          <xdr:row>42</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304800</xdr:colOff>
      <xdr:row>43</xdr:row>
      <xdr:rowOff>123825</xdr:rowOff>
    </xdr:from>
    <xdr:to>
      <xdr:col>9</xdr:col>
      <xdr:colOff>200025</xdr:colOff>
      <xdr:row>46</xdr:row>
      <xdr:rowOff>19050</xdr:rowOff>
    </xdr:to>
    <xdr:sp macro="" textlink="">
      <xdr:nvSpPr>
        <xdr:cNvPr id="2054" name="Text Box 6"/>
        <xdr:cNvSpPr txBox="1">
          <a:spLocks noChangeArrowheads="1"/>
        </xdr:cNvSpPr>
      </xdr:nvSpPr>
      <xdr:spPr bwMode="auto">
        <a:xfrm>
          <a:off x="2038350" y="7629525"/>
          <a:ext cx="3152775"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この欄には搬入した車種ごとのトンキロ（貨物の重量×走行距離）を入力します。</a:t>
          </a:r>
        </a:p>
      </xdr:txBody>
    </xdr:sp>
    <xdr:clientData/>
  </xdr:twoCellAnchor>
  <xdr:twoCellAnchor>
    <xdr:from>
      <xdr:col>5</xdr:col>
      <xdr:colOff>904875</xdr:colOff>
      <xdr:row>35</xdr:row>
      <xdr:rowOff>114300</xdr:rowOff>
    </xdr:from>
    <xdr:to>
      <xdr:col>8</xdr:col>
      <xdr:colOff>66675</xdr:colOff>
      <xdr:row>43</xdr:row>
      <xdr:rowOff>114300</xdr:rowOff>
    </xdr:to>
    <xdr:sp macro="" textlink="">
      <xdr:nvSpPr>
        <xdr:cNvPr id="2055" name="Line 7"/>
        <xdr:cNvSpPr>
          <a:spLocks noChangeShapeType="1"/>
        </xdr:cNvSpPr>
      </xdr:nvSpPr>
      <xdr:spPr bwMode="auto">
        <a:xfrm flipV="1">
          <a:off x="3676650" y="6181725"/>
          <a:ext cx="1104900"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95250</xdr:colOff>
      <xdr:row>43</xdr:row>
      <xdr:rowOff>104775</xdr:rowOff>
    </xdr:from>
    <xdr:to>
      <xdr:col>18</xdr:col>
      <xdr:colOff>133350</xdr:colOff>
      <xdr:row>47</xdr:row>
      <xdr:rowOff>9525</xdr:rowOff>
    </xdr:to>
    <xdr:sp macro="" textlink="">
      <xdr:nvSpPr>
        <xdr:cNvPr id="2056" name="Text Box 8"/>
        <xdr:cNvSpPr txBox="1">
          <a:spLocks noChangeArrowheads="1"/>
        </xdr:cNvSpPr>
      </xdr:nvSpPr>
      <xdr:spPr bwMode="auto">
        <a:xfrm>
          <a:off x="5362575" y="7610475"/>
          <a:ext cx="2857500"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必ずどちらかを選択してください。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二重にチェックしていたりどちらもチェックしていないと集計されません。</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123825</xdr:colOff>
      <xdr:row>41</xdr:row>
      <xdr:rowOff>95250</xdr:rowOff>
    </xdr:from>
    <xdr:to>
      <xdr:col>14</xdr:col>
      <xdr:colOff>304800</xdr:colOff>
      <xdr:row>43</xdr:row>
      <xdr:rowOff>95250</xdr:rowOff>
    </xdr:to>
    <xdr:sp macro="" textlink="">
      <xdr:nvSpPr>
        <xdr:cNvPr id="2057" name="Line 9"/>
        <xdr:cNvSpPr>
          <a:spLocks noChangeShapeType="1"/>
        </xdr:cNvSpPr>
      </xdr:nvSpPr>
      <xdr:spPr bwMode="auto">
        <a:xfrm flipH="1" flipV="1">
          <a:off x="5391150" y="7248525"/>
          <a:ext cx="15906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323850</xdr:colOff>
      <xdr:row>41</xdr:row>
      <xdr:rowOff>104775</xdr:rowOff>
    </xdr:from>
    <xdr:to>
      <xdr:col>16</xdr:col>
      <xdr:colOff>104775</xdr:colOff>
      <xdr:row>43</xdr:row>
      <xdr:rowOff>104775</xdr:rowOff>
    </xdr:to>
    <xdr:sp macro="" textlink="">
      <xdr:nvSpPr>
        <xdr:cNvPr id="2058" name="Line 10"/>
        <xdr:cNvSpPr>
          <a:spLocks noChangeShapeType="1"/>
        </xdr:cNvSpPr>
      </xdr:nvSpPr>
      <xdr:spPr bwMode="auto">
        <a:xfrm flipV="1">
          <a:off x="7000875" y="7258050"/>
          <a:ext cx="4857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114300</xdr:colOff>
      <xdr:row>47</xdr:row>
      <xdr:rowOff>47625</xdr:rowOff>
    </xdr:from>
    <xdr:to>
      <xdr:col>18</xdr:col>
      <xdr:colOff>123825</xdr:colOff>
      <xdr:row>54</xdr:row>
      <xdr:rowOff>9525</xdr:rowOff>
    </xdr:to>
    <xdr:sp macro="" textlink="">
      <xdr:nvSpPr>
        <xdr:cNvPr id="2059" name="Text Box 11"/>
        <xdr:cNvSpPr txBox="1">
          <a:spLocks noChangeArrowheads="1"/>
        </xdr:cNvSpPr>
      </xdr:nvSpPr>
      <xdr:spPr bwMode="auto">
        <a:xfrm>
          <a:off x="5381625" y="8239125"/>
          <a:ext cx="2828925" cy="1162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最下段の集計表にエラーメッセージが表示された場合はもういちどチェックをご確認ください。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チェックがされていない、または二重にチェックがされている箇所はチェックボックスの隣に赤い「</a:t>
          </a:r>
          <a:r>
            <a:rPr lang="ja-JP" altLang="en-US" sz="1100" b="1" i="0" u="none" strike="noStrike" baseline="0">
              <a:solidFill>
                <a:srgbClr val="FF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」印が表示されます。</a:t>
          </a:r>
        </a:p>
      </xdr:txBody>
    </xdr:sp>
    <xdr:clientData/>
  </xdr:twoCellAnchor>
  <xdr:twoCellAnchor>
    <xdr:from>
      <xdr:col>0</xdr:col>
      <xdr:colOff>28575</xdr:colOff>
      <xdr:row>8</xdr:row>
      <xdr:rowOff>19050</xdr:rowOff>
    </xdr:from>
    <xdr:to>
      <xdr:col>18</xdr:col>
      <xdr:colOff>323850</xdr:colOff>
      <xdr:row>13</xdr:row>
      <xdr:rowOff>142875</xdr:rowOff>
    </xdr:to>
    <xdr:sp macro="" textlink="">
      <xdr:nvSpPr>
        <xdr:cNvPr id="2063" name="Text Box 15"/>
        <xdr:cNvSpPr txBox="1">
          <a:spLocks noChangeArrowheads="1"/>
        </xdr:cNvSpPr>
      </xdr:nvSpPr>
      <xdr:spPr bwMode="auto">
        <a:xfrm>
          <a:off x="28575" y="1390650"/>
          <a:ext cx="8382000" cy="981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本ファイルの「利用車種別集計表（ワークシート）」に運送事業者（営業用）や売主（自家用）ごとのデータを入力することで、内訳書（提出用）を集計・作成することができます。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「利用車種別集計表」は営業用車両、自家用車両別に１０事業者分ありますが、必要に応じ車種別集計表のワークシートのコピーを作成し、提出用のシートで合算するなど、適宜、対応してください。</a:t>
          </a:r>
        </a:p>
        <a:p>
          <a:pPr algn="l" rtl="0">
            <a:defRPr sz="1000"/>
          </a:pPr>
          <a:r>
            <a:rPr lang="ja-JP" altLang="en-US" sz="1100" b="0" i="0" u="none" strike="noStrike" baseline="0">
              <a:solidFill>
                <a:srgbClr val="000000"/>
              </a:solidFill>
              <a:latin typeface="ＭＳ Ｐゴシック"/>
              <a:ea typeface="ＭＳ Ｐゴシック"/>
            </a:rPr>
            <a:t>※個表だけをコピーしますと参照が崩れ、正しく計算できませんのでご注意ください。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800100</xdr:colOff>
      <xdr:row>27</xdr:row>
      <xdr:rowOff>19050</xdr:rowOff>
    </xdr:from>
    <xdr:to>
      <xdr:col>10</xdr:col>
      <xdr:colOff>85725</xdr:colOff>
      <xdr:row>28</xdr:row>
      <xdr:rowOff>57150</xdr:rowOff>
    </xdr:to>
    <xdr:sp macro="" textlink="">
      <xdr:nvSpPr>
        <xdr:cNvPr id="2064" name="Text Box 16"/>
        <xdr:cNvSpPr txBox="1">
          <a:spLocks noChangeArrowheads="1"/>
        </xdr:cNvSpPr>
      </xdr:nvSpPr>
      <xdr:spPr bwMode="auto">
        <a:xfrm>
          <a:off x="3571875" y="4648200"/>
          <a:ext cx="17811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利用車種別集計表（個表）</a:t>
          </a:r>
        </a:p>
      </xdr:txBody>
    </xdr:sp>
    <xdr:clientData/>
  </xdr:twoCellAnchor>
  <xdr:twoCellAnchor>
    <xdr:from>
      <xdr:col>3</xdr:col>
      <xdr:colOff>381000</xdr:colOff>
      <xdr:row>14</xdr:row>
      <xdr:rowOff>76200</xdr:rowOff>
    </xdr:from>
    <xdr:to>
      <xdr:col>11</xdr:col>
      <xdr:colOff>171450</xdr:colOff>
      <xdr:row>15</xdr:row>
      <xdr:rowOff>133350</xdr:rowOff>
    </xdr:to>
    <xdr:sp macro="" textlink="">
      <xdr:nvSpPr>
        <xdr:cNvPr id="2065" name="Text Box 17"/>
        <xdr:cNvSpPr txBox="1">
          <a:spLocks noChangeArrowheads="1"/>
        </xdr:cNvSpPr>
      </xdr:nvSpPr>
      <xdr:spPr bwMode="auto">
        <a:xfrm>
          <a:off x="2114550" y="2476500"/>
          <a:ext cx="36766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なお、利用車種別集計表は</a:t>
          </a:r>
          <a:r>
            <a:rPr lang="ja-JP" altLang="en-US" sz="1100" b="1" i="0" u="none" strike="noStrike" baseline="0">
              <a:solidFill>
                <a:srgbClr val="FF0000"/>
              </a:solidFill>
              <a:latin typeface="ＭＳ Ｐゴシック"/>
              <a:ea typeface="ＭＳ Ｐゴシック"/>
            </a:rPr>
            <a:t>提出不要</a:t>
          </a:r>
          <a:r>
            <a:rPr lang="ja-JP" altLang="en-US" sz="1100" b="1" i="0" u="none" strike="noStrike" baseline="0">
              <a:solidFill>
                <a:srgbClr val="000000"/>
              </a:solidFill>
              <a:latin typeface="ＭＳ Ｐゴシック"/>
              <a:ea typeface="ＭＳ Ｐゴシック"/>
            </a:rPr>
            <a:t>です。</a:t>
          </a:r>
        </a:p>
      </xdr:txBody>
    </xdr:sp>
    <xdr:clientData/>
  </xdr:twoCellAnchor>
  <xdr:twoCellAnchor>
    <xdr:from>
      <xdr:col>5</xdr:col>
      <xdr:colOff>742950</xdr:colOff>
      <xdr:row>18</xdr:row>
      <xdr:rowOff>114300</xdr:rowOff>
    </xdr:from>
    <xdr:to>
      <xdr:col>18</xdr:col>
      <xdr:colOff>323850</xdr:colOff>
      <xdr:row>26</xdr:row>
      <xdr:rowOff>0</xdr:rowOff>
    </xdr:to>
    <xdr:sp macro="" textlink="">
      <xdr:nvSpPr>
        <xdr:cNvPr id="2066" name="Text Box 18"/>
        <xdr:cNvSpPr txBox="1">
          <a:spLocks noChangeArrowheads="1"/>
        </xdr:cNvSpPr>
      </xdr:nvSpPr>
      <xdr:spPr bwMode="auto">
        <a:xfrm>
          <a:off x="3514725" y="3200400"/>
          <a:ext cx="4895850" cy="1257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「平均積載率」は</a:t>
          </a:r>
          <a:r>
            <a:rPr lang="ja-JP" altLang="en-US" sz="1100" b="0" i="0" u="none" strike="noStrike" baseline="0">
              <a:solidFill>
                <a:srgbClr val="FF0000"/>
              </a:solidFill>
              <a:latin typeface="ＭＳ Ｐゴシック"/>
              <a:ea typeface="ＭＳ Ｐゴシック"/>
            </a:rPr>
            <a:t>１０％～１００％の範囲で記入</a:t>
          </a:r>
          <a:r>
            <a:rPr lang="ja-JP" altLang="en-US" sz="1100" b="0" i="0" u="none" strike="noStrike" baseline="0">
              <a:solidFill>
                <a:srgbClr val="000000"/>
              </a:solidFill>
              <a:latin typeface="ＭＳ Ｐゴシック"/>
              <a:ea typeface="ＭＳ Ｐゴシック"/>
            </a:rPr>
            <a:t>します。（１０％未満の場合は１０％として計算します）</a:t>
          </a:r>
        </a:p>
        <a:p>
          <a:pPr algn="l" rtl="0">
            <a:defRPr sz="1000"/>
          </a:pPr>
          <a:r>
            <a:rPr lang="ja-JP" altLang="en-US" sz="1100" b="0" i="0" u="none" strike="noStrike" baseline="0">
              <a:solidFill>
                <a:srgbClr val="000000"/>
              </a:solidFill>
              <a:latin typeface="ＭＳ Ｐゴシック"/>
              <a:ea typeface="ＭＳ Ｐゴシック"/>
            </a:rPr>
            <a:t>初期状態では１０％となっておりますので、平均積載率が分かる場合はこの数値を書き換えてください（３５％の場合は３５と整数を入力）。</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積載率不明の場合は左側の「積載率不明の場合のＣＯ２排出量」の合計欄にチェックを入れることで平均積載率で集計されます。</a:t>
          </a:r>
        </a:p>
      </xdr:txBody>
    </xdr:sp>
    <xdr:clientData/>
  </xdr:twoCellAnchor>
  <xdr:twoCellAnchor>
    <xdr:from>
      <xdr:col>11</xdr:col>
      <xdr:colOff>200025</xdr:colOff>
      <xdr:row>26</xdr:row>
      <xdr:rowOff>0</xdr:rowOff>
    </xdr:from>
    <xdr:to>
      <xdr:col>15</xdr:col>
      <xdr:colOff>85725</xdr:colOff>
      <xdr:row>34</xdr:row>
      <xdr:rowOff>152400</xdr:rowOff>
    </xdr:to>
    <xdr:sp macro="" textlink="">
      <xdr:nvSpPr>
        <xdr:cNvPr id="2067" name="Line 19"/>
        <xdr:cNvSpPr>
          <a:spLocks noChangeShapeType="1"/>
        </xdr:cNvSpPr>
      </xdr:nvSpPr>
      <xdr:spPr bwMode="auto">
        <a:xfrm>
          <a:off x="5819775" y="4457700"/>
          <a:ext cx="1295400" cy="158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xdr:colOff>
      <xdr:row>49</xdr:row>
      <xdr:rowOff>28575</xdr:rowOff>
    </xdr:from>
    <xdr:to>
      <xdr:col>6</xdr:col>
      <xdr:colOff>438150</xdr:colOff>
      <xdr:row>54</xdr:row>
      <xdr:rowOff>123825</xdr:rowOff>
    </xdr:to>
    <xdr:sp macro="" textlink="">
      <xdr:nvSpPr>
        <xdr:cNvPr id="2068" name="Text Box 20"/>
        <xdr:cNvSpPr txBox="1">
          <a:spLocks noChangeArrowheads="1"/>
        </xdr:cNvSpPr>
      </xdr:nvSpPr>
      <xdr:spPr bwMode="auto">
        <a:xfrm>
          <a:off x="228600" y="8562975"/>
          <a:ext cx="3962400" cy="952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※低公害・低燃費車の利用割合は、売主もしくは運送事業者の保有比率をもって見なします。</a:t>
          </a:r>
        </a:p>
        <a:p>
          <a:pPr algn="l" rtl="0">
            <a:defRPr sz="1000"/>
          </a:pPr>
          <a:r>
            <a:rPr lang="ja-JP" altLang="en-US" sz="1100" b="0" i="0" u="none" strike="noStrike" baseline="0">
              <a:solidFill>
                <a:srgbClr val="000000"/>
              </a:solidFill>
              <a:latin typeface="ＭＳ Ｐゴシック"/>
              <a:ea typeface="ＭＳ Ｐゴシック"/>
            </a:rPr>
            <a:t>ただし、運送契約等で搬入車両すべてを低公害・低燃費車による搬入を指定しているなど、利用割合が明らかな場合はその値とします。</a:t>
          </a:r>
        </a:p>
      </xdr:txBody>
    </xdr:sp>
    <xdr:clientData/>
  </xdr:twoCellAnchor>
  <xdr:twoCellAnchor>
    <xdr:from>
      <xdr:col>2</xdr:col>
      <xdr:colOff>676275</xdr:colOff>
      <xdr:row>40</xdr:row>
      <xdr:rowOff>123825</xdr:rowOff>
    </xdr:from>
    <xdr:to>
      <xdr:col>3</xdr:col>
      <xdr:colOff>257175</xdr:colOff>
      <xdr:row>49</xdr:row>
      <xdr:rowOff>47625</xdr:rowOff>
    </xdr:to>
    <xdr:sp macro="" textlink="">
      <xdr:nvSpPr>
        <xdr:cNvPr id="2069" name="Line 21"/>
        <xdr:cNvSpPr>
          <a:spLocks noChangeShapeType="1"/>
        </xdr:cNvSpPr>
      </xdr:nvSpPr>
      <xdr:spPr bwMode="auto">
        <a:xfrm flipV="1">
          <a:off x="1657350" y="7096125"/>
          <a:ext cx="333375" cy="148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19</xdr:row>
      <xdr:rowOff>19050</xdr:rowOff>
    </xdr:from>
    <xdr:to>
      <xdr:col>4</xdr:col>
      <xdr:colOff>428625</xdr:colOff>
      <xdr:row>21</xdr:row>
      <xdr:rowOff>76200</xdr:rowOff>
    </xdr:to>
    <xdr:sp macro="" textlink="">
      <xdr:nvSpPr>
        <xdr:cNvPr id="2071" name="Text Box 23"/>
        <xdr:cNvSpPr txBox="1">
          <a:spLocks noChangeArrowheads="1"/>
        </xdr:cNvSpPr>
      </xdr:nvSpPr>
      <xdr:spPr bwMode="auto">
        <a:xfrm>
          <a:off x="314325" y="3276600"/>
          <a:ext cx="2362200"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この欄はご自由にお使いください。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（記入例）</a:t>
          </a:r>
        </a:p>
      </xdr:txBody>
    </xdr:sp>
    <xdr:clientData/>
  </xdr:twoCellAnchor>
  <xdr:twoCellAnchor>
    <xdr:from>
      <xdr:col>2</xdr:col>
      <xdr:colOff>400050</xdr:colOff>
      <xdr:row>21</xdr:row>
      <xdr:rowOff>85725</xdr:rowOff>
    </xdr:from>
    <xdr:to>
      <xdr:col>2</xdr:col>
      <xdr:colOff>609600</xdr:colOff>
      <xdr:row>32</xdr:row>
      <xdr:rowOff>19050</xdr:rowOff>
    </xdr:to>
    <xdr:sp macro="" textlink="">
      <xdr:nvSpPr>
        <xdr:cNvPr id="2072" name="Line 24"/>
        <xdr:cNvSpPr>
          <a:spLocks noChangeShapeType="1"/>
        </xdr:cNvSpPr>
      </xdr:nvSpPr>
      <xdr:spPr bwMode="auto">
        <a:xfrm>
          <a:off x="1381125" y="3686175"/>
          <a:ext cx="209550" cy="1857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28</xdr:row>
      <xdr:rowOff>47625</xdr:rowOff>
    </xdr:from>
    <xdr:to>
      <xdr:col>3</xdr:col>
      <xdr:colOff>447675</xdr:colOff>
      <xdr:row>38</xdr:row>
      <xdr:rowOff>114300</xdr:rowOff>
    </xdr:to>
    <xdr:sp macro="" textlink="">
      <xdr:nvSpPr>
        <xdr:cNvPr id="2074" name="AutoShape 26"/>
        <xdr:cNvSpPr>
          <a:spLocks noChangeArrowheads="1"/>
        </xdr:cNvSpPr>
      </xdr:nvSpPr>
      <xdr:spPr bwMode="auto">
        <a:xfrm>
          <a:off x="238125" y="4857750"/>
          <a:ext cx="1943100" cy="18669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28575</xdr:colOff>
      <xdr:row>30</xdr:row>
      <xdr:rowOff>38100</xdr:rowOff>
    </xdr:from>
    <xdr:to>
      <xdr:col>9</xdr:col>
      <xdr:colOff>247650</xdr:colOff>
      <xdr:row>40</xdr:row>
      <xdr:rowOff>142875</xdr:rowOff>
    </xdr:to>
    <xdr:sp macro="" textlink="">
      <xdr:nvSpPr>
        <xdr:cNvPr id="2075" name="AutoShape 27"/>
        <xdr:cNvSpPr>
          <a:spLocks noChangeArrowheads="1"/>
        </xdr:cNvSpPr>
      </xdr:nvSpPr>
      <xdr:spPr bwMode="auto">
        <a:xfrm>
          <a:off x="4467225" y="5200650"/>
          <a:ext cx="771525" cy="191452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57</xdr:row>
      <xdr:rowOff>9525</xdr:rowOff>
    </xdr:from>
    <xdr:to>
      <xdr:col>15</xdr:col>
      <xdr:colOff>28575</xdr:colOff>
      <xdr:row>58</xdr:row>
      <xdr:rowOff>123825</xdr:rowOff>
    </xdr:to>
    <xdr:sp macro="" textlink="">
      <xdr:nvSpPr>
        <xdr:cNvPr id="2078" name="Text Box 30"/>
        <xdr:cNvSpPr txBox="1">
          <a:spLocks noChangeArrowheads="1"/>
        </xdr:cNvSpPr>
      </xdr:nvSpPr>
      <xdr:spPr bwMode="auto">
        <a:xfrm>
          <a:off x="2000250" y="9915525"/>
          <a:ext cx="505777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各表には既に計算式が入っており、内訳書（提出用）へ集計されます。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AH55"/>
  <sheetViews>
    <sheetView zoomScaleNormal="100" zoomScaleSheetLayoutView="100" workbookViewId="0"/>
  </sheetViews>
  <sheetFormatPr defaultRowHeight="13.5" x14ac:dyDescent="0.15"/>
  <cols>
    <col min="1" max="1" width="2.625" customWidth="1"/>
    <col min="2" max="2" width="3.875" customWidth="1"/>
    <col min="3" max="3" width="12.625" customWidth="1"/>
    <col min="4" max="4" width="14.625" customWidth="1"/>
    <col min="5" max="6" width="16.625" customWidth="1"/>
    <col min="7" max="7" width="2.625" customWidth="1"/>
    <col min="11" max="11" width="10.625" hidden="1" customWidth="1"/>
    <col min="12" max="12" width="0" hidden="1" customWidth="1"/>
    <col min="13" max="13" width="15.125" style="48" hidden="1" customWidth="1"/>
    <col min="14" max="14" width="5.625" style="48" hidden="1" customWidth="1"/>
    <col min="15" max="25" width="0" hidden="1" customWidth="1"/>
    <col min="26" max="26" width="10.625" style="23" hidden="1" customWidth="1"/>
    <col min="27" max="27" width="11" hidden="1" customWidth="1"/>
    <col min="28" max="28" width="19.75" hidden="1" customWidth="1"/>
    <col min="29" max="34" width="0" hidden="1" customWidth="1"/>
  </cols>
  <sheetData>
    <row r="1" spans="2:34" ht="17.25" customHeight="1" x14ac:dyDescent="0.15">
      <c r="B1" s="89"/>
      <c r="C1" s="189" t="s">
        <v>80</v>
      </c>
      <c r="D1" s="189"/>
      <c r="E1" s="189"/>
      <c r="F1" s="189"/>
      <c r="G1" s="90"/>
      <c r="Z1"/>
      <c r="AA1" s="23"/>
    </row>
    <row r="2" spans="2:34" ht="13.5" customHeight="1" x14ac:dyDescent="0.15">
      <c r="B2" s="190" t="s">
        <v>83</v>
      </c>
      <c r="C2" s="191"/>
      <c r="D2" s="191"/>
      <c r="E2" s="191"/>
      <c r="F2" s="191"/>
      <c r="G2" s="192"/>
      <c r="K2" s="158" t="s">
        <v>29</v>
      </c>
      <c r="L2" s="159" t="s">
        <v>18</v>
      </c>
      <c r="M2" s="160" t="s">
        <v>19</v>
      </c>
      <c r="N2" s="162"/>
      <c r="O2" s="193" t="s">
        <v>95</v>
      </c>
      <c r="P2" s="194"/>
      <c r="Q2" s="194"/>
      <c r="R2" s="194"/>
      <c r="S2" s="194"/>
      <c r="T2" s="195"/>
      <c r="Z2" s="158" t="s">
        <v>29</v>
      </c>
      <c r="AA2" s="159" t="s">
        <v>18</v>
      </c>
      <c r="AB2" s="160" t="s">
        <v>19</v>
      </c>
      <c r="AC2" s="162"/>
      <c r="AD2" s="158" t="s">
        <v>65</v>
      </c>
      <c r="AE2" s="158"/>
      <c r="AF2" s="158"/>
      <c r="AG2" s="158"/>
    </row>
    <row r="3" spans="2:34" ht="13.5" customHeight="1" thickBot="1" x14ac:dyDescent="0.2">
      <c r="B3" s="91"/>
      <c r="C3" s="179" t="s">
        <v>41</v>
      </c>
      <c r="D3" s="179"/>
      <c r="E3" s="179"/>
      <c r="F3" s="179"/>
      <c r="G3" s="92"/>
      <c r="K3" s="158"/>
      <c r="L3" s="159"/>
      <c r="M3" s="160"/>
      <c r="N3" s="162"/>
      <c r="O3" s="196" t="s">
        <v>50</v>
      </c>
      <c r="P3" s="196"/>
      <c r="Q3" s="196"/>
      <c r="R3" s="196"/>
      <c r="S3" s="196"/>
      <c r="T3" s="196"/>
      <c r="U3" s="158"/>
      <c r="V3" s="158"/>
      <c r="W3" s="158"/>
      <c r="X3" s="158"/>
      <c r="Y3" s="60"/>
      <c r="Z3" s="158"/>
      <c r="AA3" s="159"/>
      <c r="AB3" s="160"/>
      <c r="AC3" s="162"/>
      <c r="AD3" s="158" t="s">
        <v>30</v>
      </c>
      <c r="AE3" s="158"/>
      <c r="AF3" s="157" t="s">
        <v>96</v>
      </c>
      <c r="AG3" s="157"/>
    </row>
    <row r="4" spans="2:34" x14ac:dyDescent="0.15">
      <c r="B4" s="91"/>
      <c r="C4" s="172"/>
      <c r="D4" s="173"/>
      <c r="E4" s="182" t="s">
        <v>25</v>
      </c>
      <c r="F4" s="180" t="s">
        <v>28</v>
      </c>
      <c r="G4" s="92"/>
      <c r="K4" s="158"/>
      <c r="L4" s="159"/>
      <c r="M4" s="161"/>
      <c r="N4" s="68" t="s">
        <v>51</v>
      </c>
      <c r="O4" s="29">
        <v>0.1</v>
      </c>
      <c r="P4" s="29">
        <v>0.2</v>
      </c>
      <c r="Q4" s="29">
        <v>0.4</v>
      </c>
      <c r="R4" s="29">
        <v>0.6</v>
      </c>
      <c r="S4" s="29">
        <v>0.8</v>
      </c>
      <c r="T4" s="29">
        <v>1</v>
      </c>
      <c r="U4" s="158"/>
      <c r="V4" s="158"/>
      <c r="W4" s="158"/>
      <c r="X4" s="158"/>
      <c r="Y4" s="60"/>
      <c r="Z4" s="158"/>
      <c r="AA4" s="159"/>
      <c r="AB4" s="161"/>
      <c r="AC4" s="68" t="s">
        <v>51</v>
      </c>
      <c r="AD4" s="28" t="s">
        <v>32</v>
      </c>
      <c r="AE4" s="28" t="s">
        <v>33</v>
      </c>
      <c r="AF4" s="30" t="s">
        <v>32</v>
      </c>
      <c r="AG4" s="27" t="s">
        <v>33</v>
      </c>
    </row>
    <row r="5" spans="2:34" ht="14.25" thickBot="1" x14ac:dyDescent="0.2">
      <c r="B5" s="91"/>
      <c r="C5" s="93" t="s">
        <v>18</v>
      </c>
      <c r="D5" s="94" t="s">
        <v>19</v>
      </c>
      <c r="E5" s="183"/>
      <c r="F5" s="181"/>
      <c r="G5" s="92"/>
      <c r="K5" s="163" t="s">
        <v>100</v>
      </c>
      <c r="L5" s="159" t="s">
        <v>21</v>
      </c>
      <c r="M5" s="47" t="s">
        <v>98</v>
      </c>
      <c r="N5" s="47">
        <v>350</v>
      </c>
      <c r="O5" s="71">
        <v>2.74</v>
      </c>
      <c r="P5" s="70">
        <v>1.44</v>
      </c>
      <c r="Q5" s="46">
        <v>0.75800000000000001</v>
      </c>
      <c r="R5" s="27">
        <v>0.52100000000000002</v>
      </c>
      <c r="S5" s="46">
        <v>0.39900000000000002</v>
      </c>
      <c r="T5" s="46">
        <v>0.32400000000000001</v>
      </c>
      <c r="U5" s="158" t="s">
        <v>34</v>
      </c>
      <c r="V5" s="158"/>
      <c r="W5" s="158"/>
      <c r="X5" s="158"/>
      <c r="Y5" s="60"/>
      <c r="Z5" s="163" t="s">
        <v>100</v>
      </c>
      <c r="AA5" s="159" t="s">
        <v>21</v>
      </c>
      <c r="AB5" s="47" t="s">
        <v>101</v>
      </c>
      <c r="AC5" s="47">
        <v>350</v>
      </c>
      <c r="AD5" s="29">
        <v>0.1</v>
      </c>
      <c r="AE5" s="29">
        <v>0.41</v>
      </c>
      <c r="AF5" s="71">
        <v>2.74</v>
      </c>
      <c r="AG5" s="46">
        <v>0.74099999999999999</v>
      </c>
    </row>
    <row r="6" spans="2:34" x14ac:dyDescent="0.15">
      <c r="B6" s="91"/>
      <c r="C6" s="167" t="s">
        <v>21</v>
      </c>
      <c r="D6" s="95" t="s">
        <v>22</v>
      </c>
      <c r="E6" s="96">
        <f>+'利用車種別集計表（ワークシート）'!H156</f>
        <v>0</v>
      </c>
      <c r="F6" s="97">
        <f>IF('利用車種別集計表（ワークシート）'!$K$167="エラー!",0,('利用車種別集計表（ワークシート）'!K156+'利用車種別集計表（ワークシート）'!Q156))</f>
        <v>0</v>
      </c>
      <c r="G6" s="92"/>
      <c r="K6" s="163"/>
      <c r="L6" s="159"/>
      <c r="M6" s="47" t="s">
        <v>6</v>
      </c>
      <c r="N6" s="47">
        <v>1000</v>
      </c>
      <c r="O6" s="71">
        <v>1.39</v>
      </c>
      <c r="P6" s="69">
        <v>0.73</v>
      </c>
      <c r="Q6" s="46">
        <v>0.38400000000000001</v>
      </c>
      <c r="R6" s="27">
        <v>0.26400000000000001</v>
      </c>
      <c r="S6" s="46">
        <v>0.20200000000000001</v>
      </c>
      <c r="T6" s="46">
        <v>0.16400000000000001</v>
      </c>
      <c r="U6" s="158"/>
      <c r="V6" s="158"/>
      <c r="W6" s="158"/>
      <c r="X6" s="158"/>
      <c r="Y6" s="60"/>
      <c r="Z6" s="163"/>
      <c r="AA6" s="159"/>
      <c r="AB6" s="47" t="s">
        <v>6</v>
      </c>
      <c r="AC6" s="47">
        <v>1000</v>
      </c>
      <c r="AD6" s="29">
        <v>0.1</v>
      </c>
      <c r="AE6" s="29">
        <v>0.32</v>
      </c>
      <c r="AF6" s="71">
        <v>1.39</v>
      </c>
      <c r="AG6" s="46">
        <v>0.47199999999999998</v>
      </c>
    </row>
    <row r="7" spans="2:34" x14ac:dyDescent="0.15">
      <c r="B7" s="91"/>
      <c r="C7" s="168"/>
      <c r="D7" s="98" t="s">
        <v>6</v>
      </c>
      <c r="E7" s="99">
        <f>+'利用車種別集計表（ワークシート）'!H157</f>
        <v>0</v>
      </c>
      <c r="F7" s="100">
        <f>IF('利用車種別集計表（ワークシート）'!$K$167="エラー!",0,('利用車種別集計表（ワークシート）'!K157+'利用車種別集計表（ワークシート）'!Q157))</f>
        <v>0</v>
      </c>
      <c r="G7" s="92"/>
      <c r="K7" s="163"/>
      <c r="L7" s="159"/>
      <c r="M7" s="47" t="s">
        <v>7</v>
      </c>
      <c r="N7" s="47">
        <v>2000</v>
      </c>
      <c r="O7" s="71">
        <v>0.88600000000000001</v>
      </c>
      <c r="P7" s="69">
        <v>0.46600000000000003</v>
      </c>
      <c r="Q7" s="46">
        <v>0.245</v>
      </c>
      <c r="R7" s="27">
        <v>0.16800000000000001</v>
      </c>
      <c r="S7" s="46">
        <v>0.129</v>
      </c>
      <c r="T7" s="46">
        <v>0.105</v>
      </c>
      <c r="U7" s="158"/>
      <c r="V7" s="158"/>
      <c r="W7" s="158"/>
      <c r="X7" s="158"/>
      <c r="Y7" s="60"/>
      <c r="Z7" s="163"/>
      <c r="AA7" s="159"/>
      <c r="AB7" s="47" t="s">
        <v>7</v>
      </c>
      <c r="AC7" s="47">
        <v>2000</v>
      </c>
      <c r="AD7" s="29">
        <v>0.24</v>
      </c>
      <c r="AE7" s="29">
        <v>0.52</v>
      </c>
      <c r="AF7" s="46">
        <v>0.39400000000000002</v>
      </c>
      <c r="AG7" s="46">
        <v>0.192</v>
      </c>
    </row>
    <row r="8" spans="2:34" ht="14.25" thickBot="1" x14ac:dyDescent="0.2">
      <c r="B8" s="91"/>
      <c r="C8" s="169"/>
      <c r="D8" s="101" t="s">
        <v>7</v>
      </c>
      <c r="E8" s="102">
        <f>+'利用車種別集計表（ワークシート）'!H158</f>
        <v>0</v>
      </c>
      <c r="F8" s="103">
        <f>IF('利用車種別集計表（ワークシート）'!$K$167="エラー!",0,('利用車種別集計表（ワークシート）'!K158+'利用車種別集計表（ワークシート）'!Q158))</f>
        <v>0</v>
      </c>
      <c r="G8" s="92"/>
      <c r="K8" s="163" t="s">
        <v>99</v>
      </c>
      <c r="L8" s="159" t="s">
        <v>23</v>
      </c>
      <c r="M8" s="47" t="s">
        <v>9</v>
      </c>
      <c r="N8" s="47">
        <v>500</v>
      </c>
      <c r="O8" s="71">
        <v>1.67</v>
      </c>
      <c r="P8" s="69">
        <v>0.95399999999999996</v>
      </c>
      <c r="Q8" s="46">
        <v>0.54300000000000004</v>
      </c>
      <c r="R8" s="27">
        <v>0.39100000000000001</v>
      </c>
      <c r="S8" s="46">
        <v>0.309</v>
      </c>
      <c r="T8" s="46">
        <v>0.25800000000000001</v>
      </c>
      <c r="U8" s="158" t="s">
        <v>35</v>
      </c>
      <c r="V8" s="158"/>
      <c r="W8" s="158"/>
      <c r="X8" s="158"/>
      <c r="Y8" s="60"/>
      <c r="Z8" s="163" t="s">
        <v>99</v>
      </c>
      <c r="AA8" s="159" t="s">
        <v>23</v>
      </c>
      <c r="AB8" s="47" t="s">
        <v>9</v>
      </c>
      <c r="AC8" s="47">
        <v>500</v>
      </c>
      <c r="AD8" s="29">
        <v>0.1</v>
      </c>
      <c r="AE8" s="29">
        <v>0.36</v>
      </c>
      <c r="AF8" s="71">
        <v>1.67</v>
      </c>
      <c r="AG8" s="46">
        <v>0.59199999999999997</v>
      </c>
      <c r="AH8" t="s">
        <v>102</v>
      </c>
    </row>
    <row r="9" spans="2:34" x14ac:dyDescent="0.15">
      <c r="B9" s="91"/>
      <c r="C9" s="167" t="s">
        <v>23</v>
      </c>
      <c r="D9" s="95" t="s">
        <v>9</v>
      </c>
      <c r="E9" s="96">
        <f>+'利用車種別集計表（ワークシート）'!H159</f>
        <v>0</v>
      </c>
      <c r="F9" s="97">
        <f>IF('利用車種別集計表（ワークシート）'!$K$167="エラー!",0,('利用車種別集計表（ワークシート）'!K159+'利用車種別集計表（ワークシート）'!Q159))</f>
        <v>0</v>
      </c>
      <c r="G9" s="92"/>
      <c r="K9" s="163"/>
      <c r="L9" s="159"/>
      <c r="M9" s="47" t="s">
        <v>10</v>
      </c>
      <c r="N9" s="47">
        <v>1500</v>
      </c>
      <c r="O9" s="46">
        <v>0.81599999999999995</v>
      </c>
      <c r="P9" s="69">
        <v>0.46500000000000002</v>
      </c>
      <c r="Q9" s="46">
        <v>0.26500000000000001</v>
      </c>
      <c r="R9" s="27">
        <v>0.191</v>
      </c>
      <c r="S9" s="46">
        <v>0.151</v>
      </c>
      <c r="T9" s="46">
        <v>0.126</v>
      </c>
      <c r="U9" s="158"/>
      <c r="V9" s="158"/>
      <c r="W9" s="158"/>
      <c r="X9" s="158"/>
      <c r="Y9" s="60"/>
      <c r="Z9" s="163"/>
      <c r="AA9" s="159"/>
      <c r="AB9" s="47" t="s">
        <v>10</v>
      </c>
      <c r="AC9" s="47">
        <v>1500</v>
      </c>
      <c r="AD9" s="29">
        <v>0.17</v>
      </c>
      <c r="AE9" s="29">
        <v>0.42</v>
      </c>
      <c r="AF9" s="46">
        <v>0.53</v>
      </c>
      <c r="AG9" s="46">
        <v>0.255</v>
      </c>
    </row>
    <row r="10" spans="2:34" x14ac:dyDescent="0.15">
      <c r="B10" s="91"/>
      <c r="C10" s="168"/>
      <c r="D10" s="98" t="s">
        <v>10</v>
      </c>
      <c r="E10" s="99">
        <f>+'利用車種別集計表（ワークシート）'!H160</f>
        <v>0</v>
      </c>
      <c r="F10" s="100">
        <f>IF('利用車種別集計表（ワークシート）'!$K$167="エラー!",0,('利用車種別集計表（ワークシート）'!K160+'利用車種別集計表（ワークシート）'!Q160))</f>
        <v>0</v>
      </c>
      <c r="G10" s="92"/>
      <c r="K10" s="163"/>
      <c r="L10" s="159"/>
      <c r="M10" s="47" t="s">
        <v>11</v>
      </c>
      <c r="N10" s="47">
        <v>3000</v>
      </c>
      <c r="O10" s="46">
        <v>0.51900000000000002</v>
      </c>
      <c r="P10" s="69">
        <v>0.29499999999999998</v>
      </c>
      <c r="Q10" s="46">
        <v>0.16800000000000001</v>
      </c>
      <c r="R10" s="27">
        <v>0.121</v>
      </c>
      <c r="S10" s="44">
        <v>9.5799999999999996E-2</v>
      </c>
      <c r="T10" s="44">
        <v>0.08</v>
      </c>
      <c r="U10" s="158"/>
      <c r="V10" s="158"/>
      <c r="W10" s="158"/>
      <c r="X10" s="158"/>
      <c r="Y10" s="60"/>
      <c r="Z10" s="163"/>
      <c r="AA10" s="159"/>
      <c r="AB10" s="47" t="s">
        <v>11</v>
      </c>
      <c r="AC10" s="47">
        <v>3000</v>
      </c>
      <c r="AD10" s="29">
        <v>0.39</v>
      </c>
      <c r="AE10" s="29">
        <v>0.57999999999999996</v>
      </c>
      <c r="AF10" s="46">
        <v>0.17199999999999999</v>
      </c>
      <c r="AG10" s="46">
        <v>0.124</v>
      </c>
    </row>
    <row r="11" spans="2:34" x14ac:dyDescent="0.15">
      <c r="B11" s="91"/>
      <c r="C11" s="168"/>
      <c r="D11" s="98" t="s">
        <v>11</v>
      </c>
      <c r="E11" s="99">
        <f>+'利用車種別集計表（ワークシート）'!H161</f>
        <v>0</v>
      </c>
      <c r="F11" s="100">
        <f>IF('利用車種別集計表（ワークシート）'!$K$167="エラー!",0,('利用車種別集計表（ワークシート）'!K161+'利用車種別集計表（ワークシート）'!Q161))</f>
        <v>0</v>
      </c>
      <c r="G11" s="92"/>
      <c r="K11" s="163"/>
      <c r="L11" s="159"/>
      <c r="M11" s="47" t="s">
        <v>12</v>
      </c>
      <c r="N11" s="47">
        <v>5000</v>
      </c>
      <c r="O11" s="46">
        <v>0.371</v>
      </c>
      <c r="P11" s="69">
        <v>0.21199999999999999</v>
      </c>
      <c r="Q11" s="46">
        <v>0.12</v>
      </c>
      <c r="R11" s="27">
        <v>8.6699999999999999E-2</v>
      </c>
      <c r="S11" s="44">
        <v>6.8599999999999994E-2</v>
      </c>
      <c r="T11" s="44">
        <v>5.7299999999999997E-2</v>
      </c>
      <c r="U11" s="158"/>
      <c r="V11" s="158"/>
      <c r="W11" s="158"/>
      <c r="X11" s="158"/>
      <c r="Y11" s="60"/>
      <c r="Z11" s="163"/>
      <c r="AA11" s="159"/>
      <c r="AB11" s="47" t="s">
        <v>12</v>
      </c>
      <c r="AC11" s="47">
        <v>5000</v>
      </c>
      <c r="AD11" s="188">
        <v>0.49</v>
      </c>
      <c r="AE11" s="188">
        <v>0.62</v>
      </c>
      <c r="AF11" s="45">
        <v>0.10199999999999999</v>
      </c>
      <c r="AG11" s="44">
        <v>8.4400000000000003E-2</v>
      </c>
    </row>
    <row r="12" spans="2:34" x14ac:dyDescent="0.15">
      <c r="B12" s="91"/>
      <c r="C12" s="168"/>
      <c r="D12" s="98" t="s">
        <v>12</v>
      </c>
      <c r="E12" s="99">
        <f>+'利用車種別集計表（ワークシート）'!H162</f>
        <v>0</v>
      </c>
      <c r="F12" s="100">
        <f>IF('利用車種別集計表（ワークシート）'!$K$167="エラー!",0,('利用車種別集計表（ワークシート）'!K162+'利用車種別集計表（ワークシート）'!Q162))</f>
        <v>0</v>
      </c>
      <c r="G12" s="92"/>
      <c r="K12" s="163"/>
      <c r="L12" s="159"/>
      <c r="M12" s="47" t="s">
        <v>13</v>
      </c>
      <c r="N12" s="47">
        <v>7000</v>
      </c>
      <c r="O12" s="46">
        <v>0.29799999999999999</v>
      </c>
      <c r="P12" s="69">
        <v>0.17</v>
      </c>
      <c r="Q12" s="44">
        <v>9.6699999999999994E-2</v>
      </c>
      <c r="R12" s="27">
        <v>6.9599999999999995E-2</v>
      </c>
      <c r="S12" s="44">
        <v>5.5100000000000003E-2</v>
      </c>
      <c r="T12" s="44">
        <v>4.5900000000000003E-2</v>
      </c>
      <c r="U12" s="158"/>
      <c r="V12" s="158"/>
      <c r="W12" s="158"/>
      <c r="X12" s="158"/>
      <c r="Y12" s="60"/>
      <c r="Z12" s="163"/>
      <c r="AA12" s="159"/>
      <c r="AB12" s="47" t="s">
        <v>13</v>
      </c>
      <c r="AC12" s="47">
        <v>7000</v>
      </c>
      <c r="AD12" s="188"/>
      <c r="AE12" s="188"/>
      <c r="AF12" s="72">
        <v>8.2000000000000003E-2</v>
      </c>
      <c r="AG12" s="44">
        <v>6.7699999999999996E-2</v>
      </c>
    </row>
    <row r="13" spans="2:34" x14ac:dyDescent="0.15">
      <c r="B13" s="91"/>
      <c r="C13" s="168"/>
      <c r="D13" s="98" t="s">
        <v>13</v>
      </c>
      <c r="E13" s="99">
        <f>+'利用車種別集計表（ワークシート）'!H163</f>
        <v>0</v>
      </c>
      <c r="F13" s="100">
        <f>IF('利用車種別集計表（ワークシート）'!$K$167="エラー!",0,('利用車種別集計表（ワークシート）'!K163+'利用車種別集計表（ワークシート）'!Q163))</f>
        <v>0</v>
      </c>
      <c r="G13" s="92"/>
      <c r="K13" s="163"/>
      <c r="L13" s="159"/>
      <c r="M13" s="47" t="s">
        <v>14</v>
      </c>
      <c r="N13" s="47">
        <v>9000</v>
      </c>
      <c r="O13" s="46">
        <v>0.253</v>
      </c>
      <c r="P13" s="69">
        <v>0.14399999999999999</v>
      </c>
      <c r="Q13" s="44">
        <v>8.2000000000000003E-2</v>
      </c>
      <c r="R13" s="27">
        <v>5.8999999999999997E-2</v>
      </c>
      <c r="S13" s="44">
        <v>4.6699999999999998E-2</v>
      </c>
      <c r="T13" s="44">
        <v>3.9E-2</v>
      </c>
      <c r="U13" s="158"/>
      <c r="V13" s="158"/>
      <c r="W13" s="158"/>
      <c r="X13" s="158"/>
      <c r="Y13" s="60"/>
      <c r="Z13" s="163"/>
      <c r="AA13" s="159"/>
      <c r="AB13" s="47" t="s">
        <v>14</v>
      </c>
      <c r="AC13" s="47">
        <v>9000</v>
      </c>
      <c r="AD13" s="188"/>
      <c r="AE13" s="188"/>
      <c r="AF13" s="72">
        <v>6.9599999999999995E-2</v>
      </c>
      <c r="AG13" s="44">
        <v>5.7500000000000002E-2</v>
      </c>
    </row>
    <row r="14" spans="2:34" x14ac:dyDescent="0.15">
      <c r="B14" s="91"/>
      <c r="C14" s="168"/>
      <c r="D14" s="98" t="s">
        <v>14</v>
      </c>
      <c r="E14" s="99">
        <f>+'利用車種別集計表（ワークシート）'!H164</f>
        <v>0</v>
      </c>
      <c r="F14" s="100">
        <f>IF('利用車種別集計表（ワークシート）'!$K$167="エラー!",0,('利用車種別集計表（ワークシート）'!K164+'利用車種別集計表（ワークシート）'!Q164))</f>
        <v>0</v>
      </c>
      <c r="G14" s="92"/>
      <c r="K14" s="163"/>
      <c r="L14" s="159"/>
      <c r="M14" s="47" t="s">
        <v>15</v>
      </c>
      <c r="N14" s="47">
        <v>11000</v>
      </c>
      <c r="O14" s="46">
        <v>0.222</v>
      </c>
      <c r="P14" s="69">
        <v>0.126</v>
      </c>
      <c r="Q14" s="44">
        <v>7.1900000000000006E-2</v>
      </c>
      <c r="R14" s="27">
        <v>5.1799999999999999E-2</v>
      </c>
      <c r="S14" s="44">
        <v>4.1000000000000002E-2</v>
      </c>
      <c r="T14" s="44">
        <v>3.4200000000000001E-2</v>
      </c>
      <c r="U14" s="158"/>
      <c r="V14" s="158"/>
      <c r="W14" s="158"/>
      <c r="X14" s="158"/>
      <c r="Y14" s="60"/>
      <c r="Z14" s="163"/>
      <c r="AA14" s="159"/>
      <c r="AB14" s="47" t="s">
        <v>15</v>
      </c>
      <c r="AC14" s="47">
        <v>11000</v>
      </c>
      <c r="AD14" s="188"/>
      <c r="AE14" s="188"/>
      <c r="AF14" s="72">
        <v>6.0999999999999999E-2</v>
      </c>
      <c r="AG14" s="44">
        <v>5.04E-2</v>
      </c>
    </row>
    <row r="15" spans="2:34" x14ac:dyDescent="0.15">
      <c r="B15" s="91"/>
      <c r="C15" s="168"/>
      <c r="D15" s="98" t="s">
        <v>15</v>
      </c>
      <c r="E15" s="99">
        <f>+'利用車種別集計表（ワークシート）'!H165</f>
        <v>0</v>
      </c>
      <c r="F15" s="100">
        <f>IF('利用車種別集計表（ワークシート）'!$K$167="エラー!",0,('利用車種別集計表（ワークシート）'!K165+'利用車種別集計表（ワークシート）'!Q165))</f>
        <v>0</v>
      </c>
      <c r="G15" s="92"/>
      <c r="K15" s="163"/>
      <c r="L15" s="159"/>
      <c r="M15" s="47" t="s">
        <v>97</v>
      </c>
      <c r="N15" s="47">
        <v>14500</v>
      </c>
      <c r="O15" s="46">
        <v>0.185</v>
      </c>
      <c r="P15" s="69">
        <v>0.105</v>
      </c>
      <c r="Q15" s="44">
        <v>6.0100000000000001E-2</v>
      </c>
      <c r="R15" s="27">
        <v>4.3200000000000002E-2</v>
      </c>
      <c r="S15" s="44">
        <v>3.4200000000000001E-2</v>
      </c>
      <c r="T15" s="44">
        <v>2.8500000000000001E-2</v>
      </c>
      <c r="U15" s="158"/>
      <c r="V15" s="158"/>
      <c r="W15" s="158"/>
      <c r="X15" s="158"/>
      <c r="Y15" s="60"/>
      <c r="Z15" s="163"/>
      <c r="AA15" s="159"/>
      <c r="AB15" s="47" t="s">
        <v>97</v>
      </c>
      <c r="AC15" s="47">
        <v>14500</v>
      </c>
      <c r="AD15" s="188"/>
      <c r="AE15" s="188"/>
      <c r="AF15" s="72">
        <v>5.0900000000000001E-2</v>
      </c>
      <c r="AG15" s="44">
        <v>4.2099999999999999E-2</v>
      </c>
    </row>
    <row r="16" spans="2:34" ht="14.25" thickBot="1" x14ac:dyDescent="0.2">
      <c r="B16" s="91"/>
      <c r="C16" s="169"/>
      <c r="D16" s="101" t="s">
        <v>16</v>
      </c>
      <c r="E16" s="102">
        <f>+'利用車種別集計表（ワークシート）'!H166</f>
        <v>0</v>
      </c>
      <c r="F16" s="103">
        <f>IF('利用車種別集計表（ワークシート）'!$K$167="エラー!",0,('利用車種別集計表（ワークシート）'!K166+'利用車種別集計表（ワークシート）'!Q166))</f>
        <v>0</v>
      </c>
      <c r="G16" s="92"/>
      <c r="U16" s="197" t="s">
        <v>37</v>
      </c>
      <c r="V16" s="197"/>
      <c r="W16" s="197"/>
      <c r="X16" s="197"/>
      <c r="Y16" s="26"/>
      <c r="Z16" s="26"/>
      <c r="AA16" s="26"/>
      <c r="AB16" s="26"/>
      <c r="AC16" s="26"/>
      <c r="AD16" s="26"/>
      <c r="AE16" s="26"/>
      <c r="AF16" s="26"/>
    </row>
    <row r="17" spans="2:29" ht="14.25" customHeight="1" thickBot="1" x14ac:dyDescent="0.2">
      <c r="B17" s="91"/>
      <c r="C17" s="170" t="s">
        <v>26</v>
      </c>
      <c r="D17" s="171"/>
      <c r="E17" s="104">
        <f>SUM(E6:E16)</f>
        <v>0</v>
      </c>
      <c r="F17" s="105">
        <f>SUM(F6:F16)</f>
        <v>0</v>
      </c>
      <c r="G17" s="92"/>
      <c r="U17" s="164" t="s">
        <v>36</v>
      </c>
      <c r="V17" s="164"/>
      <c r="W17" s="164"/>
      <c r="X17" s="164"/>
    </row>
    <row r="18" spans="2:29" x14ac:dyDescent="0.15">
      <c r="B18" s="91"/>
      <c r="C18" s="106"/>
      <c r="D18" s="106"/>
      <c r="E18" s="106"/>
      <c r="F18" s="106"/>
      <c r="G18" s="92"/>
      <c r="L18" s="3"/>
      <c r="M18" s="49"/>
      <c r="N18" s="49"/>
      <c r="O18" s="3"/>
      <c r="P18" s="3"/>
      <c r="Q18" s="3"/>
      <c r="R18" s="3"/>
      <c r="S18" s="3"/>
      <c r="T18" s="3"/>
      <c r="U18" s="198" t="s">
        <v>38</v>
      </c>
      <c r="V18" s="198"/>
      <c r="W18" s="198"/>
      <c r="X18" s="198"/>
      <c r="Y18" s="3"/>
      <c r="Z18" s="24"/>
      <c r="AA18" s="3"/>
    </row>
    <row r="19" spans="2:29" ht="14.25" thickBot="1" x14ac:dyDescent="0.2">
      <c r="B19" s="91"/>
      <c r="C19" s="179" t="s">
        <v>42</v>
      </c>
      <c r="D19" s="179"/>
      <c r="E19" s="179"/>
      <c r="F19" s="179"/>
      <c r="G19" s="92"/>
      <c r="L19" s="8"/>
      <c r="M19" s="50"/>
      <c r="N19" s="50"/>
      <c r="O19" s="8"/>
      <c r="P19" s="8"/>
      <c r="Q19" s="8"/>
      <c r="R19" s="8"/>
      <c r="S19" s="8"/>
      <c r="T19" s="8"/>
      <c r="U19" s="176" t="s">
        <v>39</v>
      </c>
      <c r="V19" s="176"/>
      <c r="W19" s="176"/>
      <c r="X19" s="176"/>
      <c r="Y19" s="8"/>
      <c r="Z19" s="25"/>
      <c r="AA19" s="8"/>
    </row>
    <row r="20" spans="2:29" x14ac:dyDescent="0.15">
      <c r="B20" s="91"/>
      <c r="C20" s="172"/>
      <c r="D20" s="173"/>
      <c r="E20" s="174" t="s">
        <v>25</v>
      </c>
      <c r="F20" s="186" t="s">
        <v>20</v>
      </c>
      <c r="G20" s="92"/>
      <c r="L20" s="164" t="s">
        <v>40</v>
      </c>
      <c r="M20" s="164"/>
      <c r="N20" s="164"/>
      <c r="O20" s="164"/>
      <c r="P20" s="164"/>
      <c r="Q20" s="164"/>
      <c r="R20" s="164"/>
      <c r="S20" s="164"/>
      <c r="T20" s="164"/>
      <c r="U20" s="164"/>
      <c r="V20" s="26"/>
      <c r="W20" s="26"/>
    </row>
    <row r="21" spans="2:29" ht="14.25" thickBot="1" x14ac:dyDescent="0.2">
      <c r="B21" s="91"/>
      <c r="C21" s="93" t="s">
        <v>18</v>
      </c>
      <c r="D21" s="94" t="s">
        <v>19</v>
      </c>
      <c r="E21" s="175"/>
      <c r="F21" s="187"/>
      <c r="G21" s="92"/>
    </row>
    <row r="22" spans="2:29" ht="13.5" customHeight="1" x14ac:dyDescent="0.15">
      <c r="B22" s="166"/>
      <c r="C22" s="167" t="s">
        <v>21</v>
      </c>
      <c r="D22" s="95" t="s">
        <v>22</v>
      </c>
      <c r="E22" s="96">
        <f>+'利用車種別集計表（ワークシート）'!AA156</f>
        <v>0</v>
      </c>
      <c r="F22" s="97">
        <f>IF('利用車種別集計表（ワークシート）'!$AD$167="エラー!",0,('利用車種別集計表（ワークシート）'!AD156+'利用車種別集計表（ワークシート）'!AJ156))</f>
        <v>0</v>
      </c>
      <c r="G22" s="92"/>
      <c r="M22" s="51"/>
      <c r="N22" s="51"/>
      <c r="O22" s="35" t="s">
        <v>43</v>
      </c>
      <c r="P22" s="35"/>
      <c r="Q22" s="35"/>
      <c r="R22" s="35"/>
      <c r="S22" s="35"/>
      <c r="T22" s="35"/>
      <c r="U22" s="35"/>
      <c r="V22" s="60"/>
      <c r="W22" s="60"/>
      <c r="Z22"/>
      <c r="AA22" s="35"/>
    </row>
    <row r="23" spans="2:29" ht="13.5" customHeight="1" x14ac:dyDescent="0.15">
      <c r="B23" s="166"/>
      <c r="C23" s="168"/>
      <c r="D23" s="98" t="s">
        <v>6</v>
      </c>
      <c r="E23" s="99">
        <f>+'利用車種別集計表（ワークシート）'!AA157</f>
        <v>0</v>
      </c>
      <c r="F23" s="100">
        <f>IF('利用車種別集計表（ワークシート）'!$AD$167="エラー!",0,('利用車種別集計表（ワークシート）'!AD157+'利用車種別集計表（ワークシート）'!AJ157))</f>
        <v>0</v>
      </c>
      <c r="G23" s="92"/>
      <c r="L23" s="184" t="s">
        <v>18</v>
      </c>
      <c r="M23" s="177" t="s">
        <v>19</v>
      </c>
      <c r="N23" s="67"/>
      <c r="O23" s="52" t="s">
        <v>50</v>
      </c>
      <c r="P23" s="37"/>
      <c r="Q23" s="37"/>
      <c r="R23" s="37"/>
      <c r="S23" s="37"/>
      <c r="T23" s="37"/>
      <c r="U23" s="37"/>
      <c r="V23" s="61"/>
      <c r="W23" s="62"/>
      <c r="X23" s="36" t="s">
        <v>44</v>
      </c>
      <c r="Y23" s="36" t="s">
        <v>45</v>
      </c>
      <c r="Z23" s="36" t="s">
        <v>46</v>
      </c>
      <c r="AA23" s="37" t="s">
        <v>47</v>
      </c>
      <c r="AB23" s="38" t="s">
        <v>48</v>
      </c>
      <c r="AC23" s="38" t="s">
        <v>49</v>
      </c>
    </row>
    <row r="24" spans="2:29" ht="13.5" customHeight="1" thickBot="1" x14ac:dyDescent="0.2">
      <c r="B24" s="166"/>
      <c r="C24" s="169"/>
      <c r="D24" s="101" t="s">
        <v>7</v>
      </c>
      <c r="E24" s="102">
        <f>+'利用車種別集計表（ワークシート）'!AA158</f>
        <v>0</v>
      </c>
      <c r="F24" s="103">
        <f>IF('利用車種別集計表（ワークシート）'!$AD$167="エラー!",0,('利用車種別集計表（ワークシート）'!AD158+'利用車種別集計表（ワークシート）'!AJ158))</f>
        <v>0</v>
      </c>
      <c r="G24" s="92"/>
      <c r="L24" s="185"/>
      <c r="M24" s="178"/>
      <c r="N24" s="47" t="s">
        <v>51</v>
      </c>
      <c r="O24" s="29">
        <v>0.1</v>
      </c>
      <c r="P24" s="29">
        <v>0.2</v>
      </c>
      <c r="Q24" s="29">
        <v>0.4</v>
      </c>
      <c r="R24" s="39">
        <v>0.5</v>
      </c>
      <c r="S24" s="29">
        <v>0.6</v>
      </c>
      <c r="T24" s="29">
        <v>0.8</v>
      </c>
      <c r="U24" s="29">
        <v>1</v>
      </c>
      <c r="V24" s="63"/>
      <c r="W24" s="64"/>
      <c r="X24" s="40" t="s">
        <v>51</v>
      </c>
      <c r="Y24" s="40"/>
      <c r="Z24" s="40"/>
      <c r="AA24" s="39" t="s">
        <v>52</v>
      </c>
      <c r="AB24" s="27"/>
      <c r="AC24" s="27"/>
    </row>
    <row r="25" spans="2:29" ht="13.5" customHeight="1" x14ac:dyDescent="0.15">
      <c r="B25" s="166"/>
      <c r="C25" s="167" t="s">
        <v>23</v>
      </c>
      <c r="D25" s="95" t="s">
        <v>9</v>
      </c>
      <c r="E25" s="96">
        <f>+'利用車種別集計表（ワークシート）'!AA159</f>
        <v>0</v>
      </c>
      <c r="F25" s="97">
        <f>IF('利用車種別集計表（ワークシート）'!$AD$167="エラー!",0,('利用車種別集計表（ワークシート）'!AD159+'利用車種別集計表（ワークシート）'!AJ159))</f>
        <v>0</v>
      </c>
      <c r="G25" s="92"/>
      <c r="L25" s="158" t="s">
        <v>21</v>
      </c>
      <c r="M25" s="53" t="s">
        <v>84</v>
      </c>
      <c r="N25" s="47">
        <v>350</v>
      </c>
      <c r="O25" s="27">
        <v>2.74</v>
      </c>
      <c r="P25" s="27">
        <v>1.44</v>
      </c>
      <c r="Q25" s="27">
        <v>0.75800000000000001</v>
      </c>
      <c r="R25" s="41">
        <f>EXP(2.67-0.927*LN(R$5)-0.648*LN(X25))</f>
        <v>0.59361054120366519</v>
      </c>
      <c r="S25" s="27">
        <v>0.52100000000000002</v>
      </c>
      <c r="T25" s="27">
        <v>0.39900000000000002</v>
      </c>
      <c r="U25" s="27">
        <v>0.32400000000000001</v>
      </c>
      <c r="V25" s="21"/>
      <c r="W25" s="22"/>
      <c r="X25" s="42">
        <v>350</v>
      </c>
      <c r="Y25" s="42">
        <f>+ROUND(X25/0.45,-2)</f>
        <v>800</v>
      </c>
      <c r="Z25" s="42">
        <f>+Y25-X25-110</f>
        <v>340</v>
      </c>
      <c r="AA25" s="43">
        <f t="shared" ref="AA25:AA35" si="0">1/R25/(X25/2)*1000</f>
        <v>9.6263211611755519</v>
      </c>
      <c r="AB25" s="27">
        <v>16.2</v>
      </c>
      <c r="AC25" s="27">
        <f>+ROUND(AB25/AA25,1)</f>
        <v>1.7</v>
      </c>
    </row>
    <row r="26" spans="2:29" ht="13.5" customHeight="1" x14ac:dyDescent="0.15">
      <c r="B26" s="166"/>
      <c r="C26" s="168"/>
      <c r="D26" s="98" t="s">
        <v>10</v>
      </c>
      <c r="E26" s="99">
        <f>+'利用車種別集計表（ワークシート）'!AA160</f>
        <v>0</v>
      </c>
      <c r="F26" s="100">
        <f>IF('利用車種別集計表（ワークシート）'!$AD$167="エラー!",0,('利用車種別集計表（ワークシート）'!AD160+'利用車種別集計表（ワークシート）'!AJ160))</f>
        <v>0</v>
      </c>
      <c r="G26" s="92"/>
      <c r="L26" s="158"/>
      <c r="M26" s="53" t="s">
        <v>85</v>
      </c>
      <c r="N26" s="47">
        <v>1000</v>
      </c>
      <c r="O26" s="27">
        <v>1.39</v>
      </c>
      <c r="P26" s="27">
        <v>0.73</v>
      </c>
      <c r="Q26" s="27">
        <v>0.38400000000000001</v>
      </c>
      <c r="R26" s="41">
        <f>EXP(2.67-0.927*LN(R$5)-0.648*LN(X26))</f>
        <v>0.3006475694431438</v>
      </c>
      <c r="S26" s="27">
        <v>0.26400000000000001</v>
      </c>
      <c r="T26" s="27">
        <v>0.20200000000000001</v>
      </c>
      <c r="U26" s="27">
        <v>0.16400000000000001</v>
      </c>
      <c r="V26" s="21"/>
      <c r="W26" s="22"/>
      <c r="X26" s="42">
        <v>1000</v>
      </c>
      <c r="Y26" s="42">
        <f>+ROUND(X26/0.45,-2)</f>
        <v>2200</v>
      </c>
      <c r="Z26" s="42">
        <f t="shared" ref="Z26:Z35" si="1">+Y26-X26-110</f>
        <v>1090</v>
      </c>
      <c r="AA26" s="43">
        <f t="shared" si="0"/>
        <v>6.6523072303706909</v>
      </c>
      <c r="AB26" s="27">
        <v>12.3</v>
      </c>
      <c r="AC26" s="27">
        <f t="shared" ref="AC26:AC35" si="2">+ROUND(AB26/AA26,1)</f>
        <v>1.8</v>
      </c>
    </row>
    <row r="27" spans="2:29" ht="13.5" customHeight="1" x14ac:dyDescent="0.15">
      <c r="B27" s="166"/>
      <c r="C27" s="168"/>
      <c r="D27" s="98" t="s">
        <v>11</v>
      </c>
      <c r="E27" s="99">
        <f>+'利用車種別集計表（ワークシート）'!AA161</f>
        <v>0</v>
      </c>
      <c r="F27" s="100">
        <f>IF('利用車種別集計表（ワークシート）'!$AD$167="エラー!",0,('利用車種別集計表（ワークシート）'!AD161+'利用車種別集計表（ワークシート）'!AJ161))</f>
        <v>0</v>
      </c>
      <c r="G27" s="92"/>
      <c r="L27" s="158"/>
      <c r="M27" s="53" t="s">
        <v>86</v>
      </c>
      <c r="N27" s="47">
        <v>2000</v>
      </c>
      <c r="O27" s="27">
        <v>0.88600000000000001</v>
      </c>
      <c r="P27" s="27">
        <v>0.46600000000000003</v>
      </c>
      <c r="Q27" s="27">
        <v>0.245</v>
      </c>
      <c r="R27" s="41">
        <f>EXP(2.67-0.927*LN(R$5)-0.648*LN(X27))</f>
        <v>0.19186257107939245</v>
      </c>
      <c r="S27" s="27">
        <v>0.16800000000000001</v>
      </c>
      <c r="T27" s="27">
        <v>0.129</v>
      </c>
      <c r="U27" s="27">
        <v>0.105</v>
      </c>
      <c r="V27" s="21"/>
      <c r="W27" s="22"/>
      <c r="X27" s="42">
        <v>2000</v>
      </c>
      <c r="Y27" s="42">
        <f t="shared" ref="Y27:Y35" si="3">+ROUND(X27/0.45,-2)</f>
        <v>4400</v>
      </c>
      <c r="Z27" s="42">
        <f t="shared" si="1"/>
        <v>2290</v>
      </c>
      <c r="AA27" s="43">
        <f t="shared" si="0"/>
        <v>5.2120640017181961</v>
      </c>
      <c r="AB27" s="27">
        <v>9.51</v>
      </c>
      <c r="AC27" s="27">
        <f t="shared" si="2"/>
        <v>1.8</v>
      </c>
    </row>
    <row r="28" spans="2:29" ht="13.5" customHeight="1" x14ac:dyDescent="0.15">
      <c r="B28" s="166"/>
      <c r="C28" s="168"/>
      <c r="D28" s="98" t="s">
        <v>12</v>
      </c>
      <c r="E28" s="99">
        <f>+'利用車種別集計表（ワークシート）'!AA162</f>
        <v>0</v>
      </c>
      <c r="F28" s="100">
        <f>IF('利用車種別集計表（ワークシート）'!$AD$167="エラー!",0,('利用車種別集計表（ワークシート）'!AD162+'利用車種別集計表（ワークシート）'!AJ162))</f>
        <v>0</v>
      </c>
      <c r="G28" s="92"/>
      <c r="L28" s="158" t="s">
        <v>8</v>
      </c>
      <c r="M28" s="53" t="s">
        <v>87</v>
      </c>
      <c r="N28" s="47">
        <v>500</v>
      </c>
      <c r="O28" s="27">
        <v>1.67</v>
      </c>
      <c r="P28" s="27">
        <v>0.95399999999999996</v>
      </c>
      <c r="Q28" s="27">
        <v>0.54300000000000004</v>
      </c>
      <c r="R28" s="41">
        <f t="shared" ref="R28:R35" si="4">EXP(2.71-0.812*LN(R$5)-0.654*LN(X28))</f>
        <v>0.43826766684573559</v>
      </c>
      <c r="S28" s="27">
        <v>0.39100000000000001</v>
      </c>
      <c r="T28" s="27">
        <v>0.309</v>
      </c>
      <c r="U28" s="27">
        <v>0.25800000000000001</v>
      </c>
      <c r="V28" s="21"/>
      <c r="W28" s="22"/>
      <c r="X28" s="42">
        <v>500</v>
      </c>
      <c r="Y28" s="42">
        <f t="shared" si="3"/>
        <v>1100</v>
      </c>
      <c r="Z28" s="42">
        <f t="shared" si="1"/>
        <v>490</v>
      </c>
      <c r="AA28" s="43">
        <f t="shared" si="0"/>
        <v>9.1268425726873144</v>
      </c>
      <c r="AB28" s="27">
        <v>14.6</v>
      </c>
      <c r="AC28" s="27">
        <f t="shared" si="2"/>
        <v>1.6</v>
      </c>
    </row>
    <row r="29" spans="2:29" ht="13.5" customHeight="1" x14ac:dyDescent="0.15">
      <c r="B29" s="166"/>
      <c r="C29" s="168"/>
      <c r="D29" s="98" t="s">
        <v>13</v>
      </c>
      <c r="E29" s="99">
        <f>+'利用車種別集計表（ワークシート）'!AA163</f>
        <v>0</v>
      </c>
      <c r="F29" s="100">
        <f>IF('利用車種別集計表（ワークシート）'!$AD$167="エラー!",0,('利用車種別集計表（ワークシート）'!AD163+'利用車種別集計表（ワークシート）'!AJ163))</f>
        <v>0</v>
      </c>
      <c r="G29" s="92"/>
      <c r="L29" s="158"/>
      <c r="M29" s="53" t="s">
        <v>88</v>
      </c>
      <c r="N29" s="47">
        <v>1500</v>
      </c>
      <c r="O29" s="27">
        <v>0.81599999999999995</v>
      </c>
      <c r="P29" s="27">
        <v>0.46500000000000002</v>
      </c>
      <c r="Q29" s="27">
        <v>0.26500000000000001</v>
      </c>
      <c r="R29" s="41">
        <f t="shared" si="4"/>
        <v>0.21364962319967334</v>
      </c>
      <c r="S29" s="27">
        <v>0.191</v>
      </c>
      <c r="T29" s="27">
        <v>0.151</v>
      </c>
      <c r="U29" s="27">
        <v>0.126</v>
      </c>
      <c r="V29" s="21"/>
      <c r="W29" s="22"/>
      <c r="X29" s="42">
        <v>1500</v>
      </c>
      <c r="Y29" s="42">
        <f t="shared" si="3"/>
        <v>3300</v>
      </c>
      <c r="Z29" s="42">
        <f t="shared" si="1"/>
        <v>1690</v>
      </c>
      <c r="AA29" s="43">
        <f t="shared" si="0"/>
        <v>6.2407474132880756</v>
      </c>
      <c r="AB29" s="27">
        <v>10.6</v>
      </c>
      <c r="AC29" s="27">
        <f t="shared" si="2"/>
        <v>1.7</v>
      </c>
    </row>
    <row r="30" spans="2:29" ht="13.5" customHeight="1" x14ac:dyDescent="0.15">
      <c r="B30" s="166"/>
      <c r="C30" s="168"/>
      <c r="D30" s="98" t="s">
        <v>14</v>
      </c>
      <c r="E30" s="99">
        <f>+'利用車種別集計表（ワークシート）'!AA164</f>
        <v>0</v>
      </c>
      <c r="F30" s="100">
        <f>IF('利用車種別集計表（ワークシート）'!$AD$167="エラー!",0,('利用車種別集計表（ワークシート）'!AD164+'利用車種別集計表（ワークシート）'!AJ164))</f>
        <v>0</v>
      </c>
      <c r="G30" s="92"/>
      <c r="L30" s="158"/>
      <c r="M30" s="53" t="s">
        <v>89</v>
      </c>
      <c r="N30" s="47">
        <v>3000</v>
      </c>
      <c r="O30" s="27">
        <v>0.51900000000000002</v>
      </c>
      <c r="P30" s="27">
        <v>0.29499999999999998</v>
      </c>
      <c r="Q30" s="27">
        <v>0.16800000000000001</v>
      </c>
      <c r="R30" s="41">
        <f t="shared" si="4"/>
        <v>0.13577772074749997</v>
      </c>
      <c r="S30" s="27">
        <v>0.121</v>
      </c>
      <c r="T30" s="27">
        <v>9.5799999999999996E-2</v>
      </c>
      <c r="U30" s="44">
        <v>0.08</v>
      </c>
      <c r="V30" s="65"/>
      <c r="W30" s="66"/>
      <c r="X30" s="42">
        <v>3000</v>
      </c>
      <c r="Y30" s="42">
        <f t="shared" si="3"/>
        <v>6700</v>
      </c>
      <c r="Z30" s="42">
        <f t="shared" si="1"/>
        <v>3590</v>
      </c>
      <c r="AA30" s="43">
        <f t="shared" si="0"/>
        <v>4.9099856957124661</v>
      </c>
      <c r="AB30" s="27">
        <v>8.1199999999999992</v>
      </c>
      <c r="AC30" s="27">
        <f t="shared" si="2"/>
        <v>1.7</v>
      </c>
    </row>
    <row r="31" spans="2:29" ht="13.5" customHeight="1" x14ac:dyDescent="0.15">
      <c r="B31" s="166"/>
      <c r="C31" s="168"/>
      <c r="D31" s="98" t="s">
        <v>15</v>
      </c>
      <c r="E31" s="99">
        <f>+'利用車種別集計表（ワークシート）'!AA165</f>
        <v>0</v>
      </c>
      <c r="F31" s="100">
        <f>IF('利用車種別集計表（ワークシート）'!$AD$167="エラー!",0,('利用車種別集計表（ワークシート）'!AD165+'利用車種別集計表（ワークシート）'!AJ165))</f>
        <v>0</v>
      </c>
      <c r="G31" s="92"/>
      <c r="L31" s="158"/>
      <c r="M31" s="53" t="s">
        <v>90</v>
      </c>
      <c r="N31" s="47">
        <v>5000</v>
      </c>
      <c r="O31" s="27">
        <v>0.371</v>
      </c>
      <c r="P31" s="27">
        <v>0.21199999999999999</v>
      </c>
      <c r="Q31" s="45">
        <v>0.12</v>
      </c>
      <c r="R31" s="41">
        <f t="shared" si="4"/>
        <v>9.7216376951140479E-2</v>
      </c>
      <c r="S31" s="27">
        <v>8.6699999999999999E-2</v>
      </c>
      <c r="T31" s="27">
        <v>6.8599999999999994E-2</v>
      </c>
      <c r="U31" s="27">
        <v>5.7299999999999997E-2</v>
      </c>
      <c r="V31" s="21"/>
      <c r="W31" s="22"/>
      <c r="X31" s="42">
        <v>5000</v>
      </c>
      <c r="Y31" s="42">
        <f t="shared" si="3"/>
        <v>11100</v>
      </c>
      <c r="Z31" s="42">
        <f t="shared" si="1"/>
        <v>5990</v>
      </c>
      <c r="AA31" s="43">
        <f t="shared" si="0"/>
        <v>4.1145330914876013</v>
      </c>
      <c r="AB31" s="27">
        <v>6</v>
      </c>
      <c r="AC31" s="27">
        <f t="shared" si="2"/>
        <v>1.5</v>
      </c>
    </row>
    <row r="32" spans="2:29" ht="13.5" customHeight="1" thickBot="1" x14ac:dyDescent="0.2">
      <c r="B32" s="166"/>
      <c r="C32" s="169"/>
      <c r="D32" s="101" t="s">
        <v>16</v>
      </c>
      <c r="E32" s="102">
        <f>+'利用車種別集計表（ワークシート）'!AA166</f>
        <v>0</v>
      </c>
      <c r="F32" s="103">
        <f>IF('利用車種別集計表（ワークシート）'!$AD$167="エラー!",0,('利用車種別集計表（ワークシート）'!AD166+'利用車種別集計表（ワークシート）'!AJ166))</f>
        <v>0</v>
      </c>
      <c r="G32" s="92"/>
      <c r="L32" s="158"/>
      <c r="M32" s="53" t="s">
        <v>91</v>
      </c>
      <c r="N32" s="47">
        <v>7000</v>
      </c>
      <c r="O32" s="27">
        <v>0.29799999999999999</v>
      </c>
      <c r="P32" s="46">
        <v>0.17</v>
      </c>
      <c r="Q32" s="27">
        <v>9.6699999999999994E-2</v>
      </c>
      <c r="R32" s="41">
        <f t="shared" si="4"/>
        <v>7.8013847397917419E-2</v>
      </c>
      <c r="S32" s="27">
        <v>6.9599999999999995E-2</v>
      </c>
      <c r="T32" s="27">
        <v>5.5100000000000003E-2</v>
      </c>
      <c r="U32" s="27">
        <v>4.5900000000000003E-2</v>
      </c>
      <c r="V32" s="21"/>
      <c r="W32" s="22"/>
      <c r="X32" s="42">
        <v>7000</v>
      </c>
      <c r="Y32" s="42">
        <f t="shared" si="3"/>
        <v>15600</v>
      </c>
      <c r="Z32" s="42">
        <f t="shared" si="1"/>
        <v>8490</v>
      </c>
      <c r="AA32" s="43">
        <f t="shared" si="0"/>
        <v>3.6623534826704738</v>
      </c>
      <c r="AB32" s="27">
        <v>4.97</v>
      </c>
      <c r="AC32" s="27">
        <f t="shared" si="2"/>
        <v>1.4</v>
      </c>
    </row>
    <row r="33" spans="2:32" ht="14.25" customHeight="1" thickBot="1" x14ac:dyDescent="0.2">
      <c r="B33" s="91"/>
      <c r="C33" s="170" t="s">
        <v>26</v>
      </c>
      <c r="D33" s="171"/>
      <c r="E33" s="104">
        <f>SUM(E22:E32)</f>
        <v>0</v>
      </c>
      <c r="F33" s="105">
        <f>SUM(F22:F32)</f>
        <v>0</v>
      </c>
      <c r="G33" s="92"/>
      <c r="L33" s="158"/>
      <c r="M33" s="53" t="s">
        <v>92</v>
      </c>
      <c r="N33" s="47">
        <v>9000</v>
      </c>
      <c r="O33" s="27">
        <v>0.253</v>
      </c>
      <c r="P33" s="27">
        <v>0.14399999999999999</v>
      </c>
      <c r="Q33" s="44">
        <v>8.2000000000000003E-2</v>
      </c>
      <c r="R33" s="41">
        <f t="shared" si="4"/>
        <v>6.618982204503937E-2</v>
      </c>
      <c r="S33" s="44">
        <v>5.8999999999999997E-2</v>
      </c>
      <c r="T33" s="27">
        <v>4.6699999999999998E-2</v>
      </c>
      <c r="U33" s="44">
        <v>3.9E-2</v>
      </c>
      <c r="V33" s="65"/>
      <c r="W33" s="66"/>
      <c r="X33" s="42">
        <v>9000</v>
      </c>
      <c r="Y33" s="42">
        <f t="shared" si="3"/>
        <v>20000</v>
      </c>
      <c r="Z33" s="42">
        <f t="shared" si="1"/>
        <v>10890</v>
      </c>
      <c r="AA33" s="43">
        <f t="shared" si="0"/>
        <v>3.3573473285818687</v>
      </c>
      <c r="AB33" s="27">
        <v>4.1500000000000004</v>
      </c>
      <c r="AC33" s="27">
        <f t="shared" si="2"/>
        <v>1.2</v>
      </c>
    </row>
    <row r="34" spans="2:32" x14ac:dyDescent="0.15">
      <c r="B34" s="107"/>
      <c r="C34" s="108"/>
      <c r="D34" s="108"/>
      <c r="E34" s="109"/>
      <c r="F34" s="110"/>
      <c r="G34" s="111"/>
      <c r="L34" s="158"/>
      <c r="M34" s="53" t="s">
        <v>93</v>
      </c>
      <c r="N34" s="47">
        <v>11000</v>
      </c>
      <c r="O34" s="27">
        <v>0.222</v>
      </c>
      <c r="P34" s="27">
        <v>0.126</v>
      </c>
      <c r="Q34" s="27">
        <v>7.1900000000000006E-2</v>
      </c>
      <c r="R34" s="41">
        <f t="shared" si="4"/>
        <v>5.8049034207169989E-2</v>
      </c>
      <c r="S34" s="27">
        <v>5.1799999999999999E-2</v>
      </c>
      <c r="T34" s="44">
        <v>4.1000000000000002E-2</v>
      </c>
      <c r="U34" s="27">
        <v>3.4200000000000001E-2</v>
      </c>
      <c r="V34" s="21"/>
      <c r="W34" s="22"/>
      <c r="X34" s="42">
        <v>11000</v>
      </c>
      <c r="Y34" s="42">
        <f t="shared" si="3"/>
        <v>24400</v>
      </c>
      <c r="Z34" s="42">
        <f t="shared" si="1"/>
        <v>13290</v>
      </c>
      <c r="AA34" s="43">
        <f t="shared" si="0"/>
        <v>3.1321482657109279</v>
      </c>
      <c r="AB34" s="27">
        <v>4.04</v>
      </c>
      <c r="AC34" s="27">
        <f t="shared" si="2"/>
        <v>1.3</v>
      </c>
    </row>
    <row r="35" spans="2:32" s="3" customFormat="1" ht="14.25" thickBot="1" x14ac:dyDescent="0.2">
      <c r="B35" s="91"/>
      <c r="C35" s="112" t="s">
        <v>27</v>
      </c>
      <c r="D35" s="113"/>
      <c r="E35" s="114"/>
      <c r="F35" s="115"/>
      <c r="G35" s="92"/>
      <c r="L35" s="158"/>
      <c r="M35" s="53" t="s">
        <v>94</v>
      </c>
      <c r="N35" s="47">
        <v>14500</v>
      </c>
      <c r="O35" s="27">
        <v>0.185</v>
      </c>
      <c r="P35" s="27">
        <v>0.105</v>
      </c>
      <c r="Q35" s="27">
        <v>6.0100000000000001E-2</v>
      </c>
      <c r="R35" s="41">
        <f t="shared" si="4"/>
        <v>4.8454168046717844E-2</v>
      </c>
      <c r="S35" s="27">
        <v>4.3200000000000002E-2</v>
      </c>
      <c r="T35" s="27">
        <v>3.4200000000000001E-2</v>
      </c>
      <c r="U35" s="27">
        <v>2.8500000000000001E-2</v>
      </c>
      <c r="V35" s="21"/>
      <c r="W35" s="22"/>
      <c r="X35" s="42">
        <v>14500</v>
      </c>
      <c r="Y35" s="42">
        <f t="shared" si="3"/>
        <v>32200</v>
      </c>
      <c r="Z35" s="42">
        <f t="shared" si="1"/>
        <v>17590</v>
      </c>
      <c r="AA35" s="43">
        <f t="shared" si="0"/>
        <v>2.8466288875246035</v>
      </c>
      <c r="AB35" s="27">
        <v>4.04</v>
      </c>
      <c r="AC35" s="27">
        <f t="shared" si="2"/>
        <v>1.4</v>
      </c>
      <c r="AD35"/>
      <c r="AE35"/>
      <c r="AF35"/>
    </row>
    <row r="36" spans="2:32" s="8" customFormat="1" ht="14.25" thickBot="1" x14ac:dyDescent="0.2">
      <c r="B36" s="91"/>
      <c r="C36" s="116"/>
      <c r="D36" s="117"/>
      <c r="E36" s="118" t="s">
        <v>77</v>
      </c>
      <c r="F36" s="119" t="s">
        <v>78</v>
      </c>
      <c r="G36" s="92"/>
      <c r="L36"/>
      <c r="M36" s="48"/>
      <c r="N36" s="48"/>
      <c r="O36"/>
      <c r="P36"/>
      <c r="Q36"/>
      <c r="R36"/>
      <c r="S36"/>
      <c r="T36"/>
      <c r="U36"/>
      <c r="V36"/>
      <c r="W36"/>
      <c r="X36"/>
      <c r="Y36"/>
      <c r="Z36" s="23"/>
      <c r="AA36"/>
      <c r="AB36"/>
      <c r="AC36"/>
      <c r="AD36"/>
      <c r="AE36"/>
      <c r="AF36"/>
    </row>
    <row r="37" spans="2:32" ht="14.25" thickBot="1" x14ac:dyDescent="0.2">
      <c r="B37" s="91"/>
      <c r="C37" s="120"/>
      <c r="D37" s="121"/>
      <c r="E37" s="122">
        <f>E17+E33</f>
        <v>0</v>
      </c>
      <c r="F37" s="123">
        <f>+F17+F33</f>
        <v>0</v>
      </c>
      <c r="G37" s="92"/>
      <c r="L37" s="3"/>
      <c r="M37" s="49"/>
      <c r="N37" s="49"/>
      <c r="O37" s="3"/>
      <c r="P37" s="3"/>
      <c r="Q37" s="3"/>
      <c r="R37" s="3"/>
      <c r="S37" s="3"/>
      <c r="T37" s="3"/>
      <c r="U37" s="3"/>
      <c r="V37" s="3"/>
      <c r="W37" s="3"/>
      <c r="X37" s="3"/>
      <c r="Y37" s="3"/>
      <c r="Z37" s="3"/>
      <c r="AA37" s="3"/>
      <c r="AB37" s="3"/>
      <c r="AC37" s="3"/>
      <c r="AD37" s="3"/>
      <c r="AE37" s="3"/>
      <c r="AF37" s="3"/>
    </row>
    <row r="38" spans="2:32" ht="14.25" thickBot="1" x14ac:dyDescent="0.2">
      <c r="B38" s="91"/>
      <c r="C38" s="165" t="s">
        <v>79</v>
      </c>
      <c r="D38" s="165"/>
      <c r="E38" s="165"/>
      <c r="F38" s="124" t="e">
        <f>F37/E37</f>
        <v>#DIV/0!</v>
      </c>
      <c r="G38" s="92"/>
      <c r="L38" s="8"/>
      <c r="M38" s="50"/>
      <c r="N38" s="50"/>
      <c r="O38" s="8"/>
      <c r="P38" s="8"/>
      <c r="Q38" s="8"/>
      <c r="R38" s="8"/>
      <c r="S38" s="8"/>
      <c r="T38" s="8"/>
      <c r="U38" s="8"/>
      <c r="V38" s="8"/>
      <c r="W38" s="8"/>
      <c r="X38" s="8"/>
      <c r="Y38" s="8"/>
      <c r="Z38" s="8"/>
      <c r="AA38" s="8"/>
      <c r="AB38" s="8"/>
      <c r="AC38" s="8"/>
      <c r="AD38" s="8"/>
      <c r="AE38" s="8"/>
      <c r="AF38" s="8"/>
    </row>
    <row r="39" spans="2:32" ht="14.25" customHeight="1" x14ac:dyDescent="0.15">
      <c r="B39" s="91"/>
      <c r="C39" s="106"/>
      <c r="D39" s="106"/>
      <c r="E39" s="106"/>
      <c r="F39" s="106"/>
      <c r="G39" s="92"/>
    </row>
    <row r="40" spans="2:32" ht="13.5" customHeight="1" x14ac:dyDescent="0.15">
      <c r="B40" s="91"/>
      <c r="C40" s="125"/>
      <c r="D40" s="125"/>
      <c r="E40" s="125"/>
      <c r="F40" s="125"/>
      <c r="G40" s="92"/>
    </row>
    <row r="41" spans="2:32" ht="13.5" customHeight="1" x14ac:dyDescent="0.15">
      <c r="B41" s="126"/>
      <c r="C41" s="127"/>
      <c r="D41" s="127"/>
      <c r="E41" s="127"/>
      <c r="F41" s="127"/>
      <c r="G41" s="128"/>
    </row>
    <row r="42" spans="2:32" ht="13.5" customHeight="1" x14ac:dyDescent="0.15">
      <c r="B42" s="155" t="s">
        <v>142</v>
      </c>
      <c r="C42" s="155"/>
      <c r="D42" s="155"/>
      <c r="E42" s="155"/>
      <c r="F42" s="155"/>
      <c r="G42" s="155"/>
    </row>
    <row r="43" spans="2:32" ht="13.5" customHeight="1" x14ac:dyDescent="0.15">
      <c r="B43" s="156"/>
      <c r="C43" s="156"/>
      <c r="D43" s="156"/>
      <c r="E43" s="156"/>
      <c r="F43" s="156"/>
      <c r="G43" s="156"/>
    </row>
    <row r="44" spans="2:32" ht="13.5" customHeight="1" x14ac:dyDescent="0.15">
      <c r="B44" s="156"/>
      <c r="C44" s="156"/>
      <c r="D44" s="156"/>
      <c r="E44" s="156"/>
      <c r="F44" s="156"/>
      <c r="G44" s="156"/>
    </row>
    <row r="45" spans="2:32" ht="13.5" customHeight="1" x14ac:dyDescent="0.15"/>
    <row r="46" spans="2:32" ht="13.5" customHeight="1" x14ac:dyDescent="0.15"/>
    <row r="47" spans="2:32" ht="13.5" customHeight="1" x14ac:dyDescent="0.15"/>
    <row r="48" spans="2:3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sheetData>
  <sheetProtection algorithmName="SHA-512" hashValue="pT+4biRb7S5glLcNA7NZPKhUoVio++8xqq7Zn64yDUYxwcPIHya2mNEFYJUNKXxWgXaE8upZQUYQ2tfCYZ0FJg==" saltValue="OQG/2eh5U6D148IpTogxAQ==" spinCount="100000" sheet="1" objects="1" scenarios="1"/>
  <mergeCells count="54">
    <mergeCell ref="C1:F1"/>
    <mergeCell ref="B2:G2"/>
    <mergeCell ref="O2:T2"/>
    <mergeCell ref="N2:N3"/>
    <mergeCell ref="O3:T3"/>
    <mergeCell ref="L2:L4"/>
    <mergeCell ref="M2:M4"/>
    <mergeCell ref="AE11:AE15"/>
    <mergeCell ref="AA5:AA7"/>
    <mergeCell ref="AA8:AA15"/>
    <mergeCell ref="AD2:AG2"/>
    <mergeCell ref="AD3:AE3"/>
    <mergeCell ref="AD11:AD15"/>
    <mergeCell ref="Z5:Z7"/>
    <mergeCell ref="Z8:Z15"/>
    <mergeCell ref="U5:X7"/>
    <mergeCell ref="U8:X15"/>
    <mergeCell ref="K2:K4"/>
    <mergeCell ref="C3:F3"/>
    <mergeCell ref="C4:D4"/>
    <mergeCell ref="C17:D17"/>
    <mergeCell ref="F4:F5"/>
    <mergeCell ref="E4:E5"/>
    <mergeCell ref="K5:K7"/>
    <mergeCell ref="C9:C16"/>
    <mergeCell ref="C25:C32"/>
    <mergeCell ref="C6:C8"/>
    <mergeCell ref="C20:D20"/>
    <mergeCell ref="E20:E21"/>
    <mergeCell ref="U19:X19"/>
    <mergeCell ref="M23:M24"/>
    <mergeCell ref="L25:L27"/>
    <mergeCell ref="L23:L24"/>
    <mergeCell ref="C19:F19"/>
    <mergeCell ref="F20:F21"/>
    <mergeCell ref="U16:X16"/>
    <mergeCell ref="U17:X17"/>
    <mergeCell ref="U18:X18"/>
    <mergeCell ref="B42:G44"/>
    <mergeCell ref="AF3:AG3"/>
    <mergeCell ref="U3:X4"/>
    <mergeCell ref="AA2:AA4"/>
    <mergeCell ref="AB2:AB4"/>
    <mergeCell ref="AC2:AC3"/>
    <mergeCell ref="Z2:Z4"/>
    <mergeCell ref="L28:L35"/>
    <mergeCell ref="L5:L7"/>
    <mergeCell ref="K8:K15"/>
    <mergeCell ref="L20:U20"/>
    <mergeCell ref="L8:L15"/>
    <mergeCell ref="C38:E38"/>
    <mergeCell ref="B22:B32"/>
    <mergeCell ref="C22:C24"/>
    <mergeCell ref="C33:D33"/>
  </mergeCells>
  <phoneticPr fontId="2"/>
  <conditionalFormatting sqref="F22:F32 F6:F16">
    <cfRule type="expression" dxfId="1" priority="1" stopIfTrue="1">
      <formula>AND(#REF!="",  F6&lt;&gt;"")</formula>
    </cfRule>
  </conditionalFormatting>
  <conditionalFormatting sqref="E6:E16 E22:E32">
    <cfRule type="expression" dxfId="0" priority="2" stopIfTrue="1">
      <formula>#REF!=1</formula>
    </cfRule>
  </conditionalFormatting>
  <pageMargins left="0.78740157480314965" right="0.78740157480314965" top="0.76" bottom="0.39" header="0.51181102362204722" footer="0.24"/>
  <pageSetup paperSize="9" scale="130"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BK173"/>
  <sheetViews>
    <sheetView zoomScale="75" zoomScaleNormal="75" workbookViewId="0">
      <selection activeCell="Y27" sqref="Y27"/>
    </sheetView>
  </sheetViews>
  <sheetFormatPr defaultRowHeight="13.5" x14ac:dyDescent="0.15"/>
  <cols>
    <col min="1" max="1" width="2.625" style="3" customWidth="1"/>
    <col min="2" max="2" width="10.375" style="3" customWidth="1"/>
    <col min="3" max="3" width="9.875" style="3" customWidth="1"/>
    <col min="4" max="4" width="6.75" style="3" customWidth="1"/>
    <col min="5" max="5" width="6.875" style="3" bestFit="1" customWidth="1"/>
    <col min="6" max="6" width="12.375" style="3" bestFit="1" customWidth="1"/>
    <col min="7" max="7" width="4.75" style="3" bestFit="1" customWidth="1"/>
    <col min="8" max="10" width="3.625" style="3" customWidth="1"/>
    <col min="11" max="13" width="4.625" style="3" customWidth="1"/>
    <col min="14" max="16" width="3.625" style="3" customWidth="1"/>
    <col min="17" max="19" width="4.625" style="3" customWidth="1"/>
    <col min="20" max="20" width="2.625" style="3" customWidth="1"/>
    <col min="21" max="21" width="10.375" style="3" customWidth="1"/>
    <col min="22" max="22" width="9.875" style="3" customWidth="1"/>
    <col min="23" max="23" width="6.75" style="3" customWidth="1"/>
    <col min="24" max="24" width="6.875" style="3" customWidth="1"/>
    <col min="25" max="25" width="12.375" style="3" customWidth="1"/>
    <col min="26" max="26" width="4.75" style="3" customWidth="1"/>
    <col min="27" max="38" width="4.625" style="3" customWidth="1"/>
    <col min="39" max="42" width="2.625" style="3" customWidth="1"/>
    <col min="43" max="44" width="0" style="3" hidden="1" customWidth="1"/>
    <col min="45" max="45" width="21.5" style="3" hidden="1" customWidth="1"/>
    <col min="46" max="54" width="0" style="3" hidden="1" customWidth="1"/>
    <col min="55" max="55" width="3" style="3" hidden="1" customWidth="1"/>
    <col min="56" max="57" width="0" style="3" hidden="1" customWidth="1"/>
    <col min="58" max="58" width="2.5" style="3" hidden="1" customWidth="1"/>
    <col min="59" max="61" width="0" style="3" hidden="1" customWidth="1"/>
    <col min="62" max="62" width="2.5" style="3" hidden="1" customWidth="1"/>
    <col min="63" max="63" width="0" style="3" hidden="1" customWidth="1"/>
    <col min="64" max="16384" width="9" style="3"/>
  </cols>
  <sheetData>
    <row r="1" spans="1:63" ht="17.25" x14ac:dyDescent="0.15">
      <c r="A1" s="73"/>
      <c r="B1" s="273" t="s">
        <v>143</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11"/>
      <c r="AN1" s="11"/>
      <c r="AO1" s="11"/>
      <c r="AP1" s="11"/>
    </row>
    <row r="2" spans="1:63" ht="14.25" x14ac:dyDescent="0.15">
      <c r="A2" s="11"/>
      <c r="B2" s="275"/>
      <c r="C2" s="275"/>
      <c r="D2" s="275"/>
      <c r="E2" s="275"/>
      <c r="F2" s="275"/>
      <c r="G2" s="275"/>
      <c r="H2" s="275"/>
      <c r="I2" s="275"/>
      <c r="J2" s="275"/>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56"/>
    </row>
    <row r="3" spans="1:63" ht="14.25" thickBot="1" x14ac:dyDescent="0.2">
      <c r="A3" s="11"/>
      <c r="B3" s="274" t="s">
        <v>141</v>
      </c>
      <c r="C3" s="274"/>
      <c r="D3" s="274"/>
      <c r="E3" s="274"/>
      <c r="F3" s="274"/>
      <c r="G3" s="274"/>
      <c r="H3" s="274"/>
      <c r="I3" s="274"/>
      <c r="J3" s="274"/>
      <c r="K3" s="274"/>
      <c r="L3" s="274"/>
      <c r="M3" s="274"/>
      <c r="N3" s="274"/>
      <c r="O3" s="274"/>
      <c r="P3" s="274"/>
      <c r="Q3" s="274"/>
      <c r="R3" s="274"/>
      <c r="S3" s="274"/>
      <c r="T3" s="11"/>
      <c r="U3" s="274" t="s">
        <v>140</v>
      </c>
      <c r="V3" s="274"/>
      <c r="W3" s="274"/>
      <c r="X3" s="274"/>
      <c r="Y3" s="274"/>
      <c r="Z3" s="274"/>
      <c r="AA3" s="274"/>
      <c r="AB3" s="274"/>
      <c r="AC3" s="274"/>
      <c r="AD3" s="274"/>
      <c r="AE3" s="274"/>
      <c r="AF3" s="274"/>
      <c r="AG3" s="274"/>
      <c r="AH3" s="274"/>
      <c r="AI3" s="274"/>
      <c r="AJ3" s="274"/>
      <c r="AK3" s="274"/>
      <c r="AL3" s="274"/>
      <c r="AM3" s="11"/>
      <c r="AN3" s="11"/>
      <c r="AO3" s="11"/>
      <c r="AP3" s="11"/>
    </row>
    <row r="4" spans="1:63" x14ac:dyDescent="0.15">
      <c r="A4" s="11"/>
      <c r="B4" s="153" t="s">
        <v>72</v>
      </c>
      <c r="C4" s="140"/>
      <c r="D4" s="141"/>
      <c r="E4" s="276" t="s">
        <v>0</v>
      </c>
      <c r="F4" s="277"/>
      <c r="G4" s="277"/>
      <c r="H4" s="249" t="s">
        <v>17</v>
      </c>
      <c r="I4" s="250"/>
      <c r="J4" s="251"/>
      <c r="K4" s="219" t="s">
        <v>64</v>
      </c>
      <c r="L4" s="220"/>
      <c r="M4" s="221"/>
      <c r="N4" s="236" t="s">
        <v>67</v>
      </c>
      <c r="O4" s="237"/>
      <c r="P4" s="237"/>
      <c r="Q4" s="237"/>
      <c r="R4" s="237"/>
      <c r="S4" s="238"/>
      <c r="T4" s="11"/>
      <c r="U4" s="152" t="s">
        <v>74</v>
      </c>
      <c r="V4" s="140"/>
      <c r="W4" s="141"/>
      <c r="X4" s="276" t="s">
        <v>0</v>
      </c>
      <c r="Y4" s="277"/>
      <c r="Z4" s="277"/>
      <c r="AA4" s="249" t="s">
        <v>17</v>
      </c>
      <c r="AB4" s="250"/>
      <c r="AC4" s="251"/>
      <c r="AD4" s="219" t="s">
        <v>64</v>
      </c>
      <c r="AE4" s="220"/>
      <c r="AF4" s="221"/>
      <c r="AG4" s="236" t="s">
        <v>67</v>
      </c>
      <c r="AH4" s="237"/>
      <c r="AI4" s="237"/>
      <c r="AJ4" s="237"/>
      <c r="AK4" s="237"/>
      <c r="AL4" s="238"/>
      <c r="AM4" s="11"/>
      <c r="AN4" s="11"/>
      <c r="AO4" s="11"/>
      <c r="AP4" s="11"/>
      <c r="AR4" s="27"/>
      <c r="AS4" s="28" t="s">
        <v>50</v>
      </c>
      <c r="AT4" s="29">
        <v>0.1</v>
      </c>
      <c r="AU4" s="29">
        <v>0.2</v>
      </c>
      <c r="AV4" s="29">
        <v>0.4</v>
      </c>
      <c r="AW4" s="39">
        <v>0.5</v>
      </c>
      <c r="AX4" s="29">
        <v>0.6</v>
      </c>
      <c r="AY4" s="29">
        <v>0.8</v>
      </c>
      <c r="AZ4" s="29">
        <v>1</v>
      </c>
      <c r="BA4" s="40" t="s">
        <v>51</v>
      </c>
      <c r="BC4" s="75"/>
      <c r="BD4" s="75" t="s">
        <v>121</v>
      </c>
      <c r="BE4" s="75" t="s">
        <v>122</v>
      </c>
      <c r="BF4" s="75"/>
      <c r="BG4" s="75"/>
      <c r="BH4" s="75" t="s">
        <v>123</v>
      </c>
      <c r="BI4" s="75" t="s">
        <v>124</v>
      </c>
      <c r="BJ4" s="75"/>
      <c r="BK4" s="75"/>
    </row>
    <row r="5" spans="1:63" ht="14.25" thickBot="1" x14ac:dyDescent="0.2">
      <c r="A5" s="11"/>
      <c r="B5" s="142"/>
      <c r="C5" s="143"/>
      <c r="D5" s="144"/>
      <c r="E5" s="12" t="s">
        <v>1</v>
      </c>
      <c r="F5" s="13" t="s">
        <v>2</v>
      </c>
      <c r="G5" s="20" t="s">
        <v>3</v>
      </c>
      <c r="H5" s="252"/>
      <c r="I5" s="253"/>
      <c r="J5" s="254"/>
      <c r="K5" s="222"/>
      <c r="L5" s="223"/>
      <c r="M5" s="224"/>
      <c r="N5" s="239" t="s">
        <v>30</v>
      </c>
      <c r="O5" s="240"/>
      <c r="P5" s="240"/>
      <c r="Q5" s="241" t="s">
        <v>82</v>
      </c>
      <c r="R5" s="241"/>
      <c r="S5" s="242"/>
      <c r="T5" s="11"/>
      <c r="U5" s="142"/>
      <c r="V5" s="143"/>
      <c r="W5" s="144"/>
      <c r="X5" s="12" t="s">
        <v>1</v>
      </c>
      <c r="Y5" s="13" t="s">
        <v>2</v>
      </c>
      <c r="Z5" s="20" t="s">
        <v>3</v>
      </c>
      <c r="AA5" s="252"/>
      <c r="AB5" s="253"/>
      <c r="AC5" s="254"/>
      <c r="AD5" s="222"/>
      <c r="AE5" s="223"/>
      <c r="AF5" s="224"/>
      <c r="AG5" s="239" t="s">
        <v>30</v>
      </c>
      <c r="AH5" s="240"/>
      <c r="AI5" s="240"/>
      <c r="AJ5" s="241" t="s">
        <v>82</v>
      </c>
      <c r="AK5" s="241"/>
      <c r="AL5" s="242"/>
      <c r="AM5" s="11"/>
      <c r="AN5" s="11"/>
      <c r="AO5" s="11"/>
      <c r="AP5" s="11"/>
      <c r="AR5" s="282" t="s">
        <v>21</v>
      </c>
      <c r="AS5" s="27" t="s">
        <v>53</v>
      </c>
      <c r="AT5" s="27">
        <v>2.74</v>
      </c>
      <c r="AU5" s="27">
        <v>1.44</v>
      </c>
      <c r="AV5" s="27">
        <v>0.75800000000000001</v>
      </c>
      <c r="AW5" s="41">
        <f>EXP(2.67-0.927*LN(AW$4)-0.648*LN(BA5))</f>
        <v>0.616687264819199</v>
      </c>
      <c r="AX5" s="27">
        <v>0.52100000000000002</v>
      </c>
      <c r="AY5" s="27">
        <v>0.39900000000000002</v>
      </c>
      <c r="AZ5" s="27">
        <v>0.32400000000000001</v>
      </c>
      <c r="BA5" s="42">
        <v>350</v>
      </c>
      <c r="BC5" s="75" t="s">
        <v>125</v>
      </c>
      <c r="BD5" s="75" t="b">
        <v>1</v>
      </c>
      <c r="BE5" s="75" t="b">
        <v>0</v>
      </c>
      <c r="BF5" s="75">
        <f>COUNTIF(BD5:BE5,TRUE)</f>
        <v>1</v>
      </c>
      <c r="BG5" s="75" t="b">
        <f t="shared" ref="BG5:BG14" si="0">IF(BF5=1,TRUE,FALSE)</f>
        <v>1</v>
      </c>
      <c r="BH5" s="75" t="b">
        <v>1</v>
      </c>
      <c r="BI5" s="75" t="b">
        <v>0</v>
      </c>
      <c r="BJ5" s="75">
        <f>COUNTIF(BH5:BI5,TRUE)</f>
        <v>1</v>
      </c>
      <c r="BK5" s="75" t="b">
        <f>IF(BJ5=1,TRUE,FALSE)</f>
        <v>1</v>
      </c>
    </row>
    <row r="6" spans="1:63" ht="14.25" thickBot="1" x14ac:dyDescent="0.2">
      <c r="A6" s="11"/>
      <c r="B6" s="142"/>
      <c r="C6" s="145"/>
      <c r="D6" s="144"/>
      <c r="E6" s="226" t="s">
        <v>4</v>
      </c>
      <c r="F6" s="14" t="s">
        <v>5</v>
      </c>
      <c r="G6" s="15">
        <v>1</v>
      </c>
      <c r="H6" s="229"/>
      <c r="I6" s="230"/>
      <c r="J6" s="231"/>
      <c r="K6" s="232">
        <f>H6*EXP(2.67-0.927*LN($AU$20)-0.648*LN(BA$5))*(1+$D15*(1/1.4-1))*(34.6*0.0183*44/12/1000)</f>
        <v>0</v>
      </c>
      <c r="L6" s="233"/>
      <c r="M6" s="234"/>
      <c r="N6" s="255">
        <v>0.1</v>
      </c>
      <c r="O6" s="256"/>
      <c r="P6" s="257"/>
      <c r="Q6" s="232">
        <f>H6*EXP(2.67-0.927*LN($N6)-0.648*LN(BA$5))*(1+$D15*(1/1.4-1))*(34.6*0.0183*44/12/1000)</f>
        <v>0</v>
      </c>
      <c r="R6" s="233"/>
      <c r="S6" s="234"/>
      <c r="T6" s="11"/>
      <c r="U6" s="142"/>
      <c r="V6" s="145"/>
      <c r="W6" s="144"/>
      <c r="X6" s="226" t="s">
        <v>4</v>
      </c>
      <c r="Y6" s="14" t="s">
        <v>5</v>
      </c>
      <c r="Z6" s="15">
        <v>1</v>
      </c>
      <c r="AA6" s="229"/>
      <c r="AB6" s="230"/>
      <c r="AC6" s="231"/>
      <c r="AD6" s="235">
        <f>AA6*EXP(2.67-0.927*LN($AT$20)-0.648*LN(BA$5))*(1+$W15*(1/1.4-1))*(34.6*0.0183*44/12/1000)</f>
        <v>0</v>
      </c>
      <c r="AE6" s="233"/>
      <c r="AF6" s="234"/>
      <c r="AG6" s="255">
        <v>0.1</v>
      </c>
      <c r="AH6" s="256"/>
      <c r="AI6" s="257"/>
      <c r="AJ6" s="235">
        <f>AA6*EXP(2.67-0.927*LN($AG6)-0.648*LN(BA$5))*(1+$W15*(1/1.4-1))*(34.6*0.0183*44/12/1000)</f>
        <v>0</v>
      </c>
      <c r="AK6" s="233"/>
      <c r="AL6" s="234"/>
      <c r="AM6" s="11"/>
      <c r="AN6" s="11"/>
      <c r="AO6" s="11"/>
      <c r="AP6" s="11"/>
      <c r="AR6" s="283"/>
      <c r="AS6" s="27" t="s">
        <v>54</v>
      </c>
      <c r="AT6" s="27">
        <v>1.39</v>
      </c>
      <c r="AU6" s="27">
        <v>0.73</v>
      </c>
      <c r="AV6" s="27">
        <v>0.38400000000000001</v>
      </c>
      <c r="AW6" s="41">
        <f>EXP(2.67-0.927*LN(AW$4)-0.648*LN(BA6))</f>
        <v>0.31233530135513665</v>
      </c>
      <c r="AX6" s="27">
        <v>0.26400000000000001</v>
      </c>
      <c r="AY6" s="27">
        <v>0.20200000000000001</v>
      </c>
      <c r="AZ6" s="27">
        <v>0.16400000000000001</v>
      </c>
      <c r="BA6" s="42">
        <v>1000</v>
      </c>
      <c r="BC6" s="75" t="s">
        <v>126</v>
      </c>
      <c r="BD6" s="75" t="b">
        <v>1</v>
      </c>
      <c r="BE6" s="75" t="b">
        <v>0</v>
      </c>
      <c r="BF6" s="75">
        <f t="shared" ref="BF6:BF14" si="1">COUNTIF(BD6:BE6,TRUE)</f>
        <v>1</v>
      </c>
      <c r="BG6" s="75" t="b">
        <f t="shared" si="0"/>
        <v>1</v>
      </c>
      <c r="BH6" s="75" t="b">
        <v>1</v>
      </c>
      <c r="BI6" s="75" t="b">
        <v>0</v>
      </c>
      <c r="BJ6" s="75">
        <f t="shared" ref="BJ6:BJ14" si="2">COUNTIF(BH6:BI6,TRUE)</f>
        <v>1</v>
      </c>
      <c r="BK6" s="75" t="b">
        <f t="shared" ref="BK6:BK14" si="3">IF(BJ6=1,TRUE,FALSE)</f>
        <v>1</v>
      </c>
    </row>
    <row r="7" spans="1:63" ht="14.25" thickBot="1" x14ac:dyDescent="0.2">
      <c r="A7" s="11"/>
      <c r="B7" s="142"/>
      <c r="C7" s="143"/>
      <c r="D7" s="144"/>
      <c r="E7" s="227"/>
      <c r="F7" s="16" t="s">
        <v>6</v>
      </c>
      <c r="G7" s="17">
        <v>2</v>
      </c>
      <c r="H7" s="214"/>
      <c r="I7" s="215"/>
      <c r="J7" s="216"/>
      <c r="K7" s="205">
        <f>H7*EXP(2.67-0.927*LN($AU$21)-0.648*LN(BA$6))*(1+$D15*(1/1.4-1))*(34.6*0.0183*44/12/1000)</f>
        <v>0</v>
      </c>
      <c r="L7" s="206"/>
      <c r="M7" s="207"/>
      <c r="N7" s="258"/>
      <c r="O7" s="259"/>
      <c r="P7" s="260"/>
      <c r="Q7" s="205">
        <f>H7*EXP(2.67-0.927*LN($N6)-0.648*LN(BA$6))*(1+$D15*(1/1.4-1))*(34.6*0.0183*44/12/1000)</f>
        <v>0</v>
      </c>
      <c r="R7" s="206"/>
      <c r="S7" s="207"/>
      <c r="T7" s="11"/>
      <c r="U7" s="142"/>
      <c r="V7" s="143"/>
      <c r="W7" s="144"/>
      <c r="X7" s="227"/>
      <c r="Y7" s="16" t="s">
        <v>6</v>
      </c>
      <c r="Z7" s="17">
        <v>2</v>
      </c>
      <c r="AA7" s="214"/>
      <c r="AB7" s="215"/>
      <c r="AC7" s="216"/>
      <c r="AD7" s="205">
        <f>AA7*EXP(2.67-0.927*LN($AT$21)-0.648*LN(BA$6))*(1+$W15*(1/1.4-1))*(34.6*0.0183*44/12/1000)</f>
        <v>0</v>
      </c>
      <c r="AE7" s="206"/>
      <c r="AF7" s="207"/>
      <c r="AG7" s="258"/>
      <c r="AH7" s="259"/>
      <c r="AI7" s="260"/>
      <c r="AJ7" s="235">
        <f>AA7*EXP(2.67-0.927*LN($AG6)-0.648*LN(BA$6))*(1+$W15*(1/1.4-1))*(34.6*0.0183*44/12/1000)</f>
        <v>0</v>
      </c>
      <c r="AK7" s="233"/>
      <c r="AL7" s="234"/>
      <c r="AM7" s="11"/>
      <c r="AN7" s="11"/>
      <c r="AO7" s="11"/>
      <c r="AP7" s="11"/>
      <c r="AR7" s="196"/>
      <c r="AS7" s="27" t="s">
        <v>55</v>
      </c>
      <c r="AT7" s="27">
        <v>0.88600000000000001</v>
      </c>
      <c r="AU7" s="27">
        <v>0.46600000000000003</v>
      </c>
      <c r="AV7" s="27">
        <v>0.245</v>
      </c>
      <c r="AW7" s="41">
        <f>EXP(2.67-0.927*LN(AW$4)-0.648*LN(BA7))</f>
        <v>0.1993212653202108</v>
      </c>
      <c r="AX7" s="27">
        <v>0.16800000000000001</v>
      </c>
      <c r="AY7" s="27">
        <v>0.129</v>
      </c>
      <c r="AZ7" s="27">
        <v>0.105</v>
      </c>
      <c r="BA7" s="42">
        <v>2000</v>
      </c>
      <c r="BC7" s="75" t="s">
        <v>127</v>
      </c>
      <c r="BD7" s="75" t="b">
        <v>1</v>
      </c>
      <c r="BE7" s="75" t="b">
        <v>0</v>
      </c>
      <c r="BF7" s="75">
        <f t="shared" si="1"/>
        <v>1</v>
      </c>
      <c r="BG7" s="75" t="b">
        <f t="shared" si="0"/>
        <v>1</v>
      </c>
      <c r="BH7" s="75" t="b">
        <v>1</v>
      </c>
      <c r="BI7" s="75" t="b">
        <v>0</v>
      </c>
      <c r="BJ7" s="75">
        <f t="shared" si="2"/>
        <v>1</v>
      </c>
      <c r="BK7" s="75" t="b">
        <f t="shared" si="3"/>
        <v>1</v>
      </c>
    </row>
    <row r="8" spans="1:63" ht="14.25" thickBot="1" x14ac:dyDescent="0.2">
      <c r="A8" s="11"/>
      <c r="B8" s="142"/>
      <c r="C8" s="143"/>
      <c r="D8" s="144"/>
      <c r="E8" s="228"/>
      <c r="F8" s="18" t="s">
        <v>7</v>
      </c>
      <c r="G8" s="19">
        <v>3</v>
      </c>
      <c r="H8" s="208"/>
      <c r="I8" s="209"/>
      <c r="J8" s="210"/>
      <c r="K8" s="211">
        <f>H8*EXP(2.67-0.927*LN($AU$22)-0.648*LN(BA$7))*(1+$D15*(1/1.4-1))*(34.6*0.0183*44/12/1000)</f>
        <v>0</v>
      </c>
      <c r="L8" s="212"/>
      <c r="M8" s="213"/>
      <c r="N8" s="258"/>
      <c r="O8" s="259"/>
      <c r="P8" s="260"/>
      <c r="Q8" s="211">
        <f>H8*EXP(2.67-0.927*LN($N6)-0.648*LN(BA$7))*(1+$D15*(1/1.4-1))*(34.6*0.0183*44/12/1000)</f>
        <v>0</v>
      </c>
      <c r="R8" s="212"/>
      <c r="S8" s="213"/>
      <c r="T8" s="11"/>
      <c r="U8" s="142"/>
      <c r="V8" s="143"/>
      <c r="W8" s="144"/>
      <c r="X8" s="228"/>
      <c r="Y8" s="18" t="s">
        <v>7</v>
      </c>
      <c r="Z8" s="19">
        <v>3</v>
      </c>
      <c r="AA8" s="208"/>
      <c r="AB8" s="209"/>
      <c r="AC8" s="210"/>
      <c r="AD8" s="205">
        <f>AA8*EXP(2.67-0.927*LN($AT$22)-0.648*LN(BA$7))*(1+$W15*(1/1.4-1))*(34.6*0.0183*44/12/1000)</f>
        <v>0</v>
      </c>
      <c r="AE8" s="206"/>
      <c r="AF8" s="207"/>
      <c r="AG8" s="258"/>
      <c r="AH8" s="259"/>
      <c r="AI8" s="260"/>
      <c r="AJ8" s="235">
        <f>AA8*EXP(2.67-0.927*LN($AG6)-0.648*LN(BA$7))*(1+$W15*(1/1.4-1))*(34.6*0.0183*44/12/1000)</f>
        <v>0</v>
      </c>
      <c r="AK8" s="233"/>
      <c r="AL8" s="234"/>
      <c r="AM8" s="11"/>
      <c r="AN8" s="11"/>
      <c r="AO8" s="11"/>
      <c r="AP8" s="11"/>
      <c r="AR8" s="282" t="s">
        <v>8</v>
      </c>
      <c r="AS8" s="27" t="s">
        <v>56</v>
      </c>
      <c r="AT8" s="27">
        <v>1.67</v>
      </c>
      <c r="AU8" s="27">
        <v>0.95399999999999996</v>
      </c>
      <c r="AV8" s="27">
        <v>0.54300000000000004</v>
      </c>
      <c r="AW8" s="41">
        <f>EXP(2.71-0.812*LN(AW$4)-0.654*LN(BA8))</f>
        <v>0.4531562973460081</v>
      </c>
      <c r="AX8" s="27">
        <v>0.39100000000000001</v>
      </c>
      <c r="AY8" s="27">
        <v>0.309</v>
      </c>
      <c r="AZ8" s="27">
        <v>0.25800000000000001</v>
      </c>
      <c r="BA8" s="42">
        <v>500</v>
      </c>
      <c r="BC8" s="75" t="s">
        <v>128</v>
      </c>
      <c r="BD8" s="75" t="b">
        <v>1</v>
      </c>
      <c r="BE8" s="75" t="b">
        <v>0</v>
      </c>
      <c r="BF8" s="75">
        <f t="shared" si="1"/>
        <v>1</v>
      </c>
      <c r="BG8" s="75" t="b">
        <f t="shared" si="0"/>
        <v>1</v>
      </c>
      <c r="BH8" s="75" t="b">
        <v>1</v>
      </c>
      <c r="BI8" s="75" t="b">
        <v>0</v>
      </c>
      <c r="BJ8" s="75">
        <f t="shared" si="2"/>
        <v>1</v>
      </c>
      <c r="BK8" s="75" t="b">
        <f t="shared" si="3"/>
        <v>1</v>
      </c>
    </row>
    <row r="9" spans="1:63" ht="14.25" thickBot="1" x14ac:dyDescent="0.2">
      <c r="A9" s="11"/>
      <c r="B9" s="142"/>
      <c r="C9" s="143"/>
      <c r="D9" s="144"/>
      <c r="E9" s="226" t="s">
        <v>8</v>
      </c>
      <c r="F9" s="14" t="s">
        <v>9</v>
      </c>
      <c r="G9" s="15">
        <v>4</v>
      </c>
      <c r="H9" s="229"/>
      <c r="I9" s="230"/>
      <c r="J9" s="231"/>
      <c r="K9" s="232">
        <f>H9*EXP(2.71-0.812*LN($AU$23)-0.654*LN(BA$8))*(1+$D15*(1/1.4-1))*(37.7*0.0187*44/12/1000)</f>
        <v>0</v>
      </c>
      <c r="L9" s="233"/>
      <c r="M9" s="234"/>
      <c r="N9" s="258"/>
      <c r="O9" s="259"/>
      <c r="P9" s="260"/>
      <c r="Q9" s="232">
        <f>H9*EXP(2.71-0.812*LN($N6)-0.654*LN(BA$8))*(1+$D15*(1/1.4-1))*(37.7*0.0187*44/12/1000)</f>
        <v>0</v>
      </c>
      <c r="R9" s="233"/>
      <c r="S9" s="234"/>
      <c r="T9" s="11"/>
      <c r="U9" s="142"/>
      <c r="V9" s="143"/>
      <c r="W9" s="144"/>
      <c r="X9" s="226" t="s">
        <v>8</v>
      </c>
      <c r="Y9" s="14" t="s">
        <v>9</v>
      </c>
      <c r="Z9" s="15">
        <v>4</v>
      </c>
      <c r="AA9" s="229"/>
      <c r="AB9" s="230"/>
      <c r="AC9" s="231"/>
      <c r="AD9" s="235">
        <f>AA9*EXP(2.71-0.812*LN($AT$23)-0.654*LN(BA$8))*(1+$W15*(1/1.4-1))*(37.7*0.0187*44/12/1000)</f>
        <v>0</v>
      </c>
      <c r="AE9" s="233"/>
      <c r="AF9" s="234"/>
      <c r="AG9" s="258"/>
      <c r="AH9" s="259"/>
      <c r="AI9" s="260"/>
      <c r="AJ9" s="235">
        <f>AA9*EXP(2.71-0.812*LN($AG6)-0.654*LN(BA$8))*(1+$W15*(1/1.4-1))*(37.7*0.0187*44/12/1000)</f>
        <v>0</v>
      </c>
      <c r="AK9" s="233"/>
      <c r="AL9" s="234"/>
      <c r="AM9" s="11"/>
      <c r="AN9" s="11"/>
      <c r="AO9" s="11"/>
      <c r="AP9" s="11"/>
      <c r="AR9" s="283"/>
      <c r="AS9" s="27" t="s">
        <v>57</v>
      </c>
      <c r="AT9" s="27">
        <v>0.81599999999999995</v>
      </c>
      <c r="AU9" s="27">
        <v>0.46500000000000002</v>
      </c>
      <c r="AV9" s="27">
        <v>0.26500000000000001</v>
      </c>
      <c r="AW9" s="41">
        <f t="shared" ref="AW9:AW15" si="4">EXP(2.71-0.812*LN(AW$4)-0.654*LN(BA9))</f>
        <v>0.22090763134623834</v>
      </c>
      <c r="AX9" s="27">
        <v>0.191</v>
      </c>
      <c r="AY9" s="27">
        <v>0.151</v>
      </c>
      <c r="AZ9" s="27">
        <v>0.126</v>
      </c>
      <c r="BA9" s="42">
        <v>1500</v>
      </c>
      <c r="BC9" s="75" t="s">
        <v>129</v>
      </c>
      <c r="BD9" s="75" t="b">
        <v>1</v>
      </c>
      <c r="BE9" s="75" t="b">
        <v>0</v>
      </c>
      <c r="BF9" s="75">
        <f t="shared" si="1"/>
        <v>1</v>
      </c>
      <c r="BG9" s="75" t="b">
        <f t="shared" si="0"/>
        <v>1</v>
      </c>
      <c r="BH9" s="75" t="b">
        <v>1</v>
      </c>
      <c r="BI9" s="75" t="b">
        <v>0</v>
      </c>
      <c r="BJ9" s="75">
        <f t="shared" si="2"/>
        <v>1</v>
      </c>
      <c r="BK9" s="75" t="b">
        <f t="shared" si="3"/>
        <v>1</v>
      </c>
    </row>
    <row r="10" spans="1:63" ht="14.25" thickBot="1" x14ac:dyDescent="0.2">
      <c r="A10" s="11"/>
      <c r="B10" s="142"/>
      <c r="C10" s="143"/>
      <c r="D10" s="144"/>
      <c r="E10" s="227"/>
      <c r="F10" s="16" t="s">
        <v>10</v>
      </c>
      <c r="G10" s="17">
        <v>5</v>
      </c>
      <c r="H10" s="214"/>
      <c r="I10" s="215"/>
      <c r="J10" s="216"/>
      <c r="K10" s="205">
        <f>H10*EXP(2.71-0.812*LN($AU$24)-0.654*LN(BA$9))*(1+$D15*(1/1.4-1))*(37.7*0.0187*44/12/1000)</f>
        <v>0</v>
      </c>
      <c r="L10" s="206"/>
      <c r="M10" s="207"/>
      <c r="N10" s="258"/>
      <c r="O10" s="259"/>
      <c r="P10" s="260"/>
      <c r="Q10" s="205">
        <f>H10*EXP(2.71-0.812*LN($N6)-0.654*LN(BA$9))*(1+$D15*(1/1.4-1))*(37.7*0.0187*44/12/1000)</f>
        <v>0</v>
      </c>
      <c r="R10" s="206"/>
      <c r="S10" s="207"/>
      <c r="T10" s="11"/>
      <c r="U10" s="142"/>
      <c r="V10" s="143"/>
      <c r="W10" s="144"/>
      <c r="X10" s="227"/>
      <c r="Y10" s="16" t="s">
        <v>10</v>
      </c>
      <c r="Z10" s="17">
        <v>5</v>
      </c>
      <c r="AA10" s="214"/>
      <c r="AB10" s="215"/>
      <c r="AC10" s="216"/>
      <c r="AD10" s="235">
        <f>AA10*EXP(2.71-0.812*LN($AT$24)-0.654*LN(BA$9))*(1+$W15*(1/1.4-1))*(37.7*0.0187*44/12/1000)</f>
        <v>0</v>
      </c>
      <c r="AE10" s="233"/>
      <c r="AF10" s="234"/>
      <c r="AG10" s="258"/>
      <c r="AH10" s="259"/>
      <c r="AI10" s="260"/>
      <c r="AJ10" s="235">
        <f>AA10*EXP(2.71-0.812*LN($AG6)-0.654*LN(BA$9))*(1+$W15*(1/1.4-1))*(37.7*0.0187*44/12/1000)</f>
        <v>0</v>
      </c>
      <c r="AK10" s="233"/>
      <c r="AL10" s="234"/>
      <c r="AM10" s="11"/>
      <c r="AN10" s="11"/>
      <c r="AO10" s="11"/>
      <c r="AP10" s="11"/>
      <c r="AR10" s="283"/>
      <c r="AS10" s="27" t="s">
        <v>58</v>
      </c>
      <c r="AT10" s="27">
        <v>0.51900000000000002</v>
      </c>
      <c r="AU10" s="27">
        <v>0.29499999999999998</v>
      </c>
      <c r="AV10" s="27">
        <v>0.16800000000000001</v>
      </c>
      <c r="AW10" s="41">
        <f t="shared" si="4"/>
        <v>0.14039029992526136</v>
      </c>
      <c r="AX10" s="27">
        <v>0.121</v>
      </c>
      <c r="AY10" s="27">
        <v>9.5799999999999996E-2</v>
      </c>
      <c r="AZ10" s="44">
        <v>0.08</v>
      </c>
      <c r="BA10" s="42">
        <v>3000</v>
      </c>
      <c r="BC10" s="75" t="s">
        <v>130</v>
      </c>
      <c r="BD10" s="75" t="b">
        <v>1</v>
      </c>
      <c r="BE10" s="75" t="b">
        <v>0</v>
      </c>
      <c r="BF10" s="75">
        <f t="shared" si="1"/>
        <v>1</v>
      </c>
      <c r="BG10" s="75" t="b">
        <f t="shared" si="0"/>
        <v>1</v>
      </c>
      <c r="BH10" s="75" t="b">
        <v>1</v>
      </c>
      <c r="BI10" s="75" t="b">
        <v>0</v>
      </c>
      <c r="BJ10" s="75">
        <f t="shared" si="2"/>
        <v>1</v>
      </c>
      <c r="BK10" s="75" t="b">
        <f t="shared" si="3"/>
        <v>1</v>
      </c>
    </row>
    <row r="11" spans="1:63" ht="14.25" thickBot="1" x14ac:dyDescent="0.2">
      <c r="A11" s="11"/>
      <c r="B11" s="142"/>
      <c r="C11" s="146"/>
      <c r="D11" s="147"/>
      <c r="E11" s="227"/>
      <c r="F11" s="16" t="s">
        <v>11</v>
      </c>
      <c r="G11" s="17">
        <v>6</v>
      </c>
      <c r="H11" s="214"/>
      <c r="I11" s="215"/>
      <c r="J11" s="216"/>
      <c r="K11" s="205">
        <f>H11*EXP(2.71-0.812*LN($AU$25)-0.654*LN(BA$10))*(1+$D15*(1/1.4-1))*(37.7*0.0187*44/12/1000)</f>
        <v>0</v>
      </c>
      <c r="L11" s="206"/>
      <c r="M11" s="207"/>
      <c r="N11" s="258"/>
      <c r="O11" s="259"/>
      <c r="P11" s="260"/>
      <c r="Q11" s="205">
        <f>H11*EXP(2.71-0.812*LN($N6)-0.654*LN(BA$10))*(1+$D15*(1/1.4-1))*(37.7*0.0187*44/12/1000)</f>
        <v>0</v>
      </c>
      <c r="R11" s="206"/>
      <c r="S11" s="207"/>
      <c r="T11" s="11"/>
      <c r="U11" s="142"/>
      <c r="V11" s="146"/>
      <c r="W11" s="147"/>
      <c r="X11" s="227"/>
      <c r="Y11" s="16" t="s">
        <v>11</v>
      </c>
      <c r="Z11" s="17">
        <v>6</v>
      </c>
      <c r="AA11" s="214"/>
      <c r="AB11" s="215"/>
      <c r="AC11" s="216"/>
      <c r="AD11" s="235">
        <f>AA11*EXP(2.71-0.812*LN($AT$25)-0.654*LN(BA$10))*(1+$W15*(1/1.4-1))*(37.7*0.0187*44/12/1000)</f>
        <v>0</v>
      </c>
      <c r="AE11" s="233"/>
      <c r="AF11" s="234"/>
      <c r="AG11" s="258"/>
      <c r="AH11" s="259"/>
      <c r="AI11" s="260"/>
      <c r="AJ11" s="235">
        <f>AA11*EXP(2.71-0.812*LN($AG6)-0.654*LN(BA$10))*(1+$W15*(1/1.4-1))*(37.7*0.0187*44/12/1000)</f>
        <v>0</v>
      </c>
      <c r="AK11" s="233"/>
      <c r="AL11" s="234"/>
      <c r="AM11" s="11"/>
      <c r="AN11" s="11"/>
      <c r="AO11" s="11"/>
      <c r="AP11" s="11"/>
      <c r="AR11" s="283"/>
      <c r="AS11" s="27" t="s">
        <v>59</v>
      </c>
      <c r="AT11" s="27">
        <v>0.371</v>
      </c>
      <c r="AU11" s="27">
        <v>0.21199999999999999</v>
      </c>
      <c r="AV11" s="45">
        <v>0.12</v>
      </c>
      <c r="AW11" s="41">
        <f t="shared" si="4"/>
        <v>0.10051896763828375</v>
      </c>
      <c r="AX11" s="27">
        <v>8.6699999999999999E-2</v>
      </c>
      <c r="AY11" s="27">
        <v>6.8599999999999994E-2</v>
      </c>
      <c r="AZ11" s="27">
        <v>5.7299999999999997E-2</v>
      </c>
      <c r="BA11" s="42">
        <v>5000</v>
      </c>
      <c r="BC11" s="75" t="s">
        <v>131</v>
      </c>
      <c r="BD11" s="75" t="b">
        <v>1</v>
      </c>
      <c r="BE11" s="75" t="b">
        <v>0</v>
      </c>
      <c r="BF11" s="75">
        <f t="shared" si="1"/>
        <v>1</v>
      </c>
      <c r="BG11" s="75" t="b">
        <f t="shared" si="0"/>
        <v>1</v>
      </c>
      <c r="BH11" s="75" t="b">
        <v>1</v>
      </c>
      <c r="BI11" s="75" t="b">
        <v>0</v>
      </c>
      <c r="BJ11" s="75">
        <f t="shared" si="2"/>
        <v>1</v>
      </c>
      <c r="BK11" s="75" t="b">
        <f t="shared" si="3"/>
        <v>1</v>
      </c>
    </row>
    <row r="12" spans="1:63" ht="14.25" thickBot="1" x14ac:dyDescent="0.2">
      <c r="A12" s="11"/>
      <c r="B12" s="148"/>
      <c r="C12" s="149"/>
      <c r="D12" s="150"/>
      <c r="E12" s="227"/>
      <c r="F12" s="16" t="s">
        <v>12</v>
      </c>
      <c r="G12" s="17">
        <v>7</v>
      </c>
      <c r="H12" s="214"/>
      <c r="I12" s="215"/>
      <c r="J12" s="216"/>
      <c r="K12" s="205">
        <f>H12*EXP(2.71-0.812*LN($AU$26)-0.654*LN(BA$11))*(1+$D15*(1/1.4-1))*(37.7*0.0187*44/12/1000)</f>
        <v>0</v>
      </c>
      <c r="L12" s="206"/>
      <c r="M12" s="207"/>
      <c r="N12" s="258"/>
      <c r="O12" s="259"/>
      <c r="P12" s="260"/>
      <c r="Q12" s="205">
        <f>H12*EXP(2.71-0.812*LN($N6)-0.654*LN(BA$11))*(1+$D15*(1/1.4-1))*(37.7*0.0187*44/12/1000)</f>
        <v>0</v>
      </c>
      <c r="R12" s="206"/>
      <c r="S12" s="207"/>
      <c r="T12" s="11"/>
      <c r="U12" s="148"/>
      <c r="V12" s="149"/>
      <c r="W12" s="150"/>
      <c r="X12" s="227"/>
      <c r="Y12" s="16" t="s">
        <v>12</v>
      </c>
      <c r="Z12" s="17">
        <v>7</v>
      </c>
      <c r="AA12" s="214"/>
      <c r="AB12" s="215"/>
      <c r="AC12" s="216"/>
      <c r="AD12" s="235">
        <f>AA12*EXP(2.71-0.812*LN($AT$26)-0.654*LN(BA$11))*(1+$W15*(1/1.4-1))*(37.7*0.0187*44/12/1000)</f>
        <v>0</v>
      </c>
      <c r="AE12" s="233"/>
      <c r="AF12" s="234"/>
      <c r="AG12" s="258"/>
      <c r="AH12" s="259"/>
      <c r="AI12" s="260"/>
      <c r="AJ12" s="235">
        <f>AA12*EXP(2.71-0.812*LN($AG6)-0.654*LN(BA$11))*(1+$W15*(1/1.4-1))*(37.7*0.0187*44/12/1000)</f>
        <v>0</v>
      </c>
      <c r="AK12" s="233"/>
      <c r="AL12" s="234"/>
      <c r="AM12" s="11"/>
      <c r="AN12" s="11"/>
      <c r="AO12" s="11"/>
      <c r="AP12" s="11"/>
      <c r="AR12" s="283"/>
      <c r="AS12" s="27" t="s">
        <v>60</v>
      </c>
      <c r="AT12" s="27">
        <v>0.29799999999999999</v>
      </c>
      <c r="AU12" s="46">
        <v>0.17</v>
      </c>
      <c r="AV12" s="27">
        <v>9.6699999999999994E-2</v>
      </c>
      <c r="AW12" s="41">
        <f t="shared" si="4"/>
        <v>8.0664098456070601E-2</v>
      </c>
      <c r="AX12" s="27">
        <v>6.9599999999999995E-2</v>
      </c>
      <c r="AY12" s="27">
        <v>5.5100000000000003E-2</v>
      </c>
      <c r="AZ12" s="27">
        <v>4.5900000000000003E-2</v>
      </c>
      <c r="BA12" s="42">
        <v>7000</v>
      </c>
      <c r="BC12" s="75" t="s">
        <v>132</v>
      </c>
      <c r="BD12" s="75" t="b">
        <v>1</v>
      </c>
      <c r="BE12" s="75" t="b">
        <v>0</v>
      </c>
      <c r="BF12" s="75">
        <f t="shared" si="1"/>
        <v>1</v>
      </c>
      <c r="BG12" s="75" t="b">
        <f t="shared" si="0"/>
        <v>1</v>
      </c>
      <c r="BH12" s="75" t="b">
        <v>1</v>
      </c>
      <c r="BI12" s="75" t="b">
        <v>0</v>
      </c>
      <c r="BJ12" s="75">
        <f t="shared" si="2"/>
        <v>1</v>
      </c>
      <c r="BK12" s="75" t="b">
        <f t="shared" si="3"/>
        <v>1</v>
      </c>
    </row>
    <row r="13" spans="1:63" ht="14.25" thickBot="1" x14ac:dyDescent="0.2">
      <c r="A13" s="11"/>
      <c r="B13" s="148"/>
      <c r="C13" s="149"/>
      <c r="D13" s="150"/>
      <c r="E13" s="227"/>
      <c r="F13" s="16" t="s">
        <v>13</v>
      </c>
      <c r="G13" s="17">
        <v>8</v>
      </c>
      <c r="H13" s="214"/>
      <c r="I13" s="215"/>
      <c r="J13" s="216"/>
      <c r="K13" s="205">
        <f>H13*EXP(2.71-0.812*LN($AU$27)-0.654*LN(BA$12))*(1+$D15*(1/1.4-1))*(37.7*0.0187*44/12/1000)</f>
        <v>0</v>
      </c>
      <c r="L13" s="206"/>
      <c r="M13" s="207"/>
      <c r="N13" s="258"/>
      <c r="O13" s="259"/>
      <c r="P13" s="260"/>
      <c r="Q13" s="205">
        <f>H13*EXP(2.71-0.812*LN($N6)-0.654*LN(BA$12))*(1+$D15*(1/1.4-1))*(37.7*0.0187*44/12/1000)</f>
        <v>0</v>
      </c>
      <c r="R13" s="206"/>
      <c r="S13" s="207"/>
      <c r="T13" s="11"/>
      <c r="U13" s="148"/>
      <c r="V13" s="149"/>
      <c r="W13" s="150"/>
      <c r="X13" s="227"/>
      <c r="Y13" s="16" t="s">
        <v>13</v>
      </c>
      <c r="Z13" s="17">
        <v>8</v>
      </c>
      <c r="AA13" s="214"/>
      <c r="AB13" s="215"/>
      <c r="AC13" s="216"/>
      <c r="AD13" s="235">
        <f>AA13*EXP(2.71-0.812*LN($AT$27)-0.654*LN(BA$12))*(1+$W15*(1/1.4-1))*(37.7*0.0187*44/12/1000)</f>
        <v>0</v>
      </c>
      <c r="AE13" s="233"/>
      <c r="AF13" s="234"/>
      <c r="AG13" s="258"/>
      <c r="AH13" s="259"/>
      <c r="AI13" s="260"/>
      <c r="AJ13" s="235">
        <f>AA13*EXP(2.71-0.812*LN($AG6)-0.654*LN(BA$12))*(1+$W15*(1/1.4-1))*(37.7*0.0187*44/12/1000)</f>
        <v>0</v>
      </c>
      <c r="AK13" s="233"/>
      <c r="AL13" s="234"/>
      <c r="AM13" s="11"/>
      <c r="AN13" s="11"/>
      <c r="AO13" s="11"/>
      <c r="AP13" s="11"/>
      <c r="AR13" s="283"/>
      <c r="AS13" s="27" t="s">
        <v>61</v>
      </c>
      <c r="AT13" s="27">
        <v>0.253</v>
      </c>
      <c r="AU13" s="27">
        <v>0.14399999999999999</v>
      </c>
      <c r="AV13" s="44">
        <v>8.2000000000000003E-2</v>
      </c>
      <c r="AW13" s="41">
        <f t="shared" si="4"/>
        <v>6.8438392674034135E-2</v>
      </c>
      <c r="AX13" s="44">
        <v>5.8999999999999997E-2</v>
      </c>
      <c r="AY13" s="27">
        <v>4.6699999999999998E-2</v>
      </c>
      <c r="AZ13" s="44">
        <v>3.9E-2</v>
      </c>
      <c r="BA13" s="42">
        <v>9000</v>
      </c>
      <c r="BC13" s="75" t="s">
        <v>133</v>
      </c>
      <c r="BD13" s="75" t="b">
        <v>1</v>
      </c>
      <c r="BE13" s="75" t="b">
        <v>0</v>
      </c>
      <c r="BF13" s="75">
        <f t="shared" si="1"/>
        <v>1</v>
      </c>
      <c r="BG13" s="75" t="b">
        <f t="shared" si="0"/>
        <v>1</v>
      </c>
      <c r="BH13" s="75" t="b">
        <v>1</v>
      </c>
      <c r="BI13" s="75" t="b">
        <v>0</v>
      </c>
      <c r="BJ13" s="75">
        <f t="shared" si="2"/>
        <v>1</v>
      </c>
      <c r="BK13" s="75" t="b">
        <f t="shared" si="3"/>
        <v>1</v>
      </c>
    </row>
    <row r="14" spans="1:63" ht="14.25" thickBot="1" x14ac:dyDescent="0.2">
      <c r="A14" s="11"/>
      <c r="B14" s="142"/>
      <c r="C14" s="146"/>
      <c r="D14" s="147"/>
      <c r="E14" s="227"/>
      <c r="F14" s="16" t="s">
        <v>14</v>
      </c>
      <c r="G14" s="17">
        <v>9</v>
      </c>
      <c r="H14" s="214"/>
      <c r="I14" s="215"/>
      <c r="J14" s="216"/>
      <c r="K14" s="205">
        <f>H14*EXP(2.71-0.812*LN($AU$28)-0.654*LN(BA$13))*(1+$D15*(1/1.4-1))*(37.7*0.0187*44/12/1000)</f>
        <v>0</v>
      </c>
      <c r="L14" s="206"/>
      <c r="M14" s="207"/>
      <c r="N14" s="258"/>
      <c r="O14" s="259"/>
      <c r="P14" s="260"/>
      <c r="Q14" s="205">
        <f>H14*EXP(2.71-0.812*LN($N6)-0.654*LN(BA$13))*(1+$D15*(1/1.4-1))*(37.7*0.0187*44/12/1000)</f>
        <v>0</v>
      </c>
      <c r="R14" s="206"/>
      <c r="S14" s="207"/>
      <c r="T14" s="11"/>
      <c r="U14" s="142"/>
      <c r="V14" s="146"/>
      <c r="W14" s="147"/>
      <c r="X14" s="227"/>
      <c r="Y14" s="16" t="s">
        <v>14</v>
      </c>
      <c r="Z14" s="17">
        <v>9</v>
      </c>
      <c r="AA14" s="214"/>
      <c r="AB14" s="215"/>
      <c r="AC14" s="216"/>
      <c r="AD14" s="235">
        <f>AA14*EXP(2.71-0.812*LN($AT$28)-0.654*LN(BA$13))*(1+$W15*(1/1.4-1))*(37.7*0.0187*44/12/1000)</f>
        <v>0</v>
      </c>
      <c r="AE14" s="233"/>
      <c r="AF14" s="234"/>
      <c r="AG14" s="258"/>
      <c r="AH14" s="259"/>
      <c r="AI14" s="260"/>
      <c r="AJ14" s="235">
        <f>AA14*EXP(2.71-0.812*LN($AG6)-0.654*LN(BA$13))*(1+$W15*(1/1.4-1))*(37.7*0.0187*44/12/1000)</f>
        <v>0</v>
      </c>
      <c r="AK14" s="233"/>
      <c r="AL14" s="234"/>
      <c r="AM14" s="11"/>
      <c r="AN14" s="11"/>
      <c r="AO14" s="11"/>
      <c r="AP14" s="11"/>
      <c r="AR14" s="283"/>
      <c r="AS14" s="27" t="s">
        <v>62</v>
      </c>
      <c r="AT14" s="27">
        <v>0.222</v>
      </c>
      <c r="AU14" s="27">
        <v>0.126</v>
      </c>
      <c r="AV14" s="27">
        <v>7.1900000000000006E-2</v>
      </c>
      <c r="AW14" s="41">
        <f t="shared" si="4"/>
        <v>6.0021049682161536E-2</v>
      </c>
      <c r="AX14" s="27">
        <v>5.1799999999999999E-2</v>
      </c>
      <c r="AY14" s="44">
        <v>4.1000000000000002E-2</v>
      </c>
      <c r="AZ14" s="27">
        <v>3.4200000000000001E-2</v>
      </c>
      <c r="BA14" s="42">
        <v>11000</v>
      </c>
      <c r="BC14" s="75" t="s">
        <v>134</v>
      </c>
      <c r="BD14" s="75" t="b">
        <v>1</v>
      </c>
      <c r="BE14" s="75" t="b">
        <v>0</v>
      </c>
      <c r="BF14" s="75">
        <f t="shared" si="1"/>
        <v>1</v>
      </c>
      <c r="BG14" s="75" t="b">
        <f t="shared" si="0"/>
        <v>1</v>
      </c>
      <c r="BH14" s="75" t="b">
        <v>1</v>
      </c>
      <c r="BI14" s="75" t="b">
        <v>0</v>
      </c>
      <c r="BJ14" s="75">
        <f t="shared" si="2"/>
        <v>1</v>
      </c>
      <c r="BK14" s="75" t="b">
        <f t="shared" si="3"/>
        <v>1</v>
      </c>
    </row>
    <row r="15" spans="1:63" ht="14.25" thickBot="1" x14ac:dyDescent="0.2">
      <c r="A15" s="11"/>
      <c r="B15" s="267" t="s">
        <v>76</v>
      </c>
      <c r="C15" s="268"/>
      <c r="D15" s="264"/>
      <c r="E15" s="227"/>
      <c r="F15" s="16" t="s">
        <v>15</v>
      </c>
      <c r="G15" s="17">
        <v>10</v>
      </c>
      <c r="H15" s="214"/>
      <c r="I15" s="215"/>
      <c r="J15" s="216"/>
      <c r="K15" s="205">
        <f>H15*EXP(2.71-0.812*LN($AU$29)-0.654*LN(BA$14))*(1+$D15*(1/1.4-1))*(37.7*0.0187*44/12/1000)</f>
        <v>0</v>
      </c>
      <c r="L15" s="206"/>
      <c r="M15" s="207"/>
      <c r="N15" s="258"/>
      <c r="O15" s="259"/>
      <c r="P15" s="260"/>
      <c r="Q15" s="205">
        <f>H15*EXP(2.71-0.812*LN($N6)-0.654*LN(BA$14))*(1+$D15*(1/1.4-1))*(37.7*0.0187*44/12/1000)</f>
        <v>0</v>
      </c>
      <c r="R15" s="206"/>
      <c r="S15" s="207"/>
      <c r="T15" s="11"/>
      <c r="U15" s="267" t="s">
        <v>75</v>
      </c>
      <c r="V15" s="268"/>
      <c r="W15" s="264"/>
      <c r="X15" s="227"/>
      <c r="Y15" s="16" t="s">
        <v>15</v>
      </c>
      <c r="Z15" s="17">
        <v>10</v>
      </c>
      <c r="AA15" s="214"/>
      <c r="AB15" s="215"/>
      <c r="AC15" s="216"/>
      <c r="AD15" s="235">
        <f>AA15*EXP(2.71-0.812*LN($AT$29)-0.654*LN(BA$14))*(1+$W15*(1/1.4-1))*(37.7*0.0187*44/12/1000)</f>
        <v>0</v>
      </c>
      <c r="AE15" s="233"/>
      <c r="AF15" s="234"/>
      <c r="AG15" s="258"/>
      <c r="AH15" s="259"/>
      <c r="AI15" s="260"/>
      <c r="AJ15" s="235">
        <f>AA15*EXP(2.71-0.812*LN($AG6)-0.654*LN(BA$14))*(1+$W15*(1/1.4-1))*(37.7*0.0187*44/12/1000)</f>
        <v>0</v>
      </c>
      <c r="AK15" s="233"/>
      <c r="AL15" s="234"/>
      <c r="AM15" s="11"/>
      <c r="AN15" s="11"/>
      <c r="AO15" s="11"/>
      <c r="AP15" s="11"/>
      <c r="AR15" s="196"/>
      <c r="AS15" s="27" t="s">
        <v>63</v>
      </c>
      <c r="AT15" s="27">
        <v>0.185</v>
      </c>
      <c r="AU15" s="27">
        <v>0.105</v>
      </c>
      <c r="AV15" s="27">
        <v>6.0100000000000001E-2</v>
      </c>
      <c r="AW15" s="41">
        <f t="shared" si="4"/>
        <v>5.010023107810186E-2</v>
      </c>
      <c r="AX15" s="27">
        <v>4.3200000000000002E-2</v>
      </c>
      <c r="AY15" s="27">
        <v>3.4200000000000001E-2</v>
      </c>
      <c r="AZ15" s="27">
        <v>2.8500000000000001E-2</v>
      </c>
      <c r="BA15" s="42">
        <v>14500</v>
      </c>
      <c r="BG15" s="76">
        <f>COUNTIF(BG5:BG14,FALSE)</f>
        <v>0</v>
      </c>
      <c r="BK15" s="76">
        <f>COUNTIF(BK5:BK14,FALSE)</f>
        <v>0</v>
      </c>
    </row>
    <row r="16" spans="1:63" ht="14.25" thickBot="1" x14ac:dyDescent="0.2">
      <c r="A16" s="11"/>
      <c r="B16" s="269"/>
      <c r="C16" s="270"/>
      <c r="D16" s="265"/>
      <c r="E16" s="228"/>
      <c r="F16" s="18" t="s">
        <v>16</v>
      </c>
      <c r="G16" s="19">
        <v>11</v>
      </c>
      <c r="H16" s="208"/>
      <c r="I16" s="209"/>
      <c r="J16" s="210"/>
      <c r="K16" s="211">
        <f>H16*EXP(2.71-0.812*LN($AU$30)-0.654*LN(BA$15))*(1+$D15*(1/1.4-1))*(37.7*0.0187*44/12/1000)</f>
        <v>0</v>
      </c>
      <c r="L16" s="212"/>
      <c r="M16" s="213"/>
      <c r="N16" s="261"/>
      <c r="O16" s="262"/>
      <c r="P16" s="263"/>
      <c r="Q16" s="211">
        <f>H16*EXP(2.71-0.812*LN($N6)-0.654*LN(BA$15))*(1+$D15*(1/1.4-1))*(37.7*0.0187*44/12/1000)</f>
        <v>0</v>
      </c>
      <c r="R16" s="212"/>
      <c r="S16" s="213"/>
      <c r="T16" s="11"/>
      <c r="U16" s="269"/>
      <c r="V16" s="270"/>
      <c r="W16" s="265"/>
      <c r="X16" s="228"/>
      <c r="Y16" s="18" t="s">
        <v>16</v>
      </c>
      <c r="Z16" s="19">
        <v>11</v>
      </c>
      <c r="AA16" s="208"/>
      <c r="AB16" s="209"/>
      <c r="AC16" s="210"/>
      <c r="AD16" s="235">
        <f>AA16*EXP(2.71-0.812*LN($AT$30)-0.654*LN(BA$15))*(1+$W15*(1/1.4-1))*(37.7*0.0187*44/12/1000)</f>
        <v>0</v>
      </c>
      <c r="AE16" s="233"/>
      <c r="AF16" s="234"/>
      <c r="AG16" s="261"/>
      <c r="AH16" s="262"/>
      <c r="AI16" s="263"/>
      <c r="AJ16" s="235">
        <f>AA16*EXP(2.71-0.812*LN($AG6)-0.654*LN(BA$15))*(1+$W15*(1/1.4-1))*(37.7*0.0187*44/12/1000)</f>
        <v>0</v>
      </c>
      <c r="AK16" s="233"/>
      <c r="AL16" s="234"/>
      <c r="AM16" s="11"/>
      <c r="AN16" s="11"/>
      <c r="AO16" s="11"/>
      <c r="AP16" s="11"/>
    </row>
    <row r="17" spans="1:62" ht="14.25" thickBot="1" x14ac:dyDescent="0.2">
      <c r="A17" s="11"/>
      <c r="B17" s="271"/>
      <c r="C17" s="272"/>
      <c r="D17" s="266"/>
      <c r="E17" s="243" t="s">
        <v>26</v>
      </c>
      <c r="F17" s="244"/>
      <c r="G17" s="244"/>
      <c r="H17" s="203">
        <f>SUM(H6:J16)</f>
        <v>0</v>
      </c>
      <c r="I17" s="278"/>
      <c r="J17" s="279"/>
      <c r="K17" s="88" t="str">
        <f>IF($BG$5=FALSE,"!","")</f>
        <v/>
      </c>
      <c r="L17" s="201">
        <f>SUM(K6:M16)</f>
        <v>0</v>
      </c>
      <c r="M17" s="202"/>
      <c r="N17" s="248"/>
      <c r="O17" s="246"/>
      <c r="P17" s="247"/>
      <c r="Q17" s="88" t="str">
        <f>IF($BG$5=FALSE,"!","")</f>
        <v/>
      </c>
      <c r="R17" s="201">
        <f>SUM(Q6:S16)</f>
        <v>0</v>
      </c>
      <c r="S17" s="202"/>
      <c r="T17" s="11"/>
      <c r="U17" s="271"/>
      <c r="V17" s="272"/>
      <c r="W17" s="266"/>
      <c r="X17" s="243" t="s">
        <v>26</v>
      </c>
      <c r="Y17" s="244"/>
      <c r="Z17" s="244"/>
      <c r="AA17" s="203">
        <f>SUM(AA6:AC16)</f>
        <v>0</v>
      </c>
      <c r="AB17" s="203"/>
      <c r="AC17" s="204"/>
      <c r="AD17" s="88" t="str">
        <f>IF(BK5=FALSE,"!","")</f>
        <v/>
      </c>
      <c r="AE17" s="201">
        <f>SUM(AD6:AF16)</f>
        <v>0</v>
      </c>
      <c r="AF17" s="202"/>
      <c r="AG17" s="203">
        <f>SUM(AG6:AI16)</f>
        <v>0.1</v>
      </c>
      <c r="AH17" s="203"/>
      <c r="AI17" s="204"/>
      <c r="AJ17" s="88" t="str">
        <f>IF(BK5=FALSE,"!","")</f>
        <v/>
      </c>
      <c r="AK17" s="201">
        <f>SUM(AJ6:AL16)</f>
        <v>0</v>
      </c>
      <c r="AL17" s="202"/>
      <c r="AM17" s="11"/>
      <c r="AN17" s="11"/>
      <c r="AO17" s="11"/>
      <c r="AP17" s="11"/>
      <c r="AR17"/>
      <c r="AS17"/>
      <c r="AT17" s="284" t="s">
        <v>65</v>
      </c>
      <c r="AU17" s="286"/>
      <c r="AV17" s="286"/>
      <c r="AW17" s="285"/>
      <c r="BH17" s="11"/>
      <c r="BI17" s="11"/>
      <c r="BJ17" s="11"/>
    </row>
    <row r="18" spans="1:62" ht="14.25" thickBot="1" x14ac:dyDescent="0.2">
      <c r="A18" s="11"/>
      <c r="B18" s="11"/>
      <c r="C18" s="11"/>
      <c r="D18" s="11"/>
      <c r="E18" s="11"/>
      <c r="F18" s="11"/>
      <c r="G18" s="11"/>
      <c r="H18" s="11"/>
      <c r="I18" s="87"/>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R18"/>
      <c r="AS18"/>
      <c r="AT18" s="284" t="s">
        <v>30</v>
      </c>
      <c r="AU18" s="285"/>
      <c r="AV18" s="284" t="s">
        <v>31</v>
      </c>
      <c r="AW18" s="285"/>
      <c r="BH18" s="11"/>
      <c r="BI18" s="11"/>
      <c r="BJ18" s="11"/>
    </row>
    <row r="19" spans="1:62" x14ac:dyDescent="0.15">
      <c r="A19" s="11"/>
      <c r="B19" s="153" t="s">
        <v>73</v>
      </c>
      <c r="C19" s="140"/>
      <c r="D19" s="141"/>
      <c r="E19" s="276" t="s">
        <v>0</v>
      </c>
      <c r="F19" s="277"/>
      <c r="G19" s="277"/>
      <c r="H19" s="249" t="s">
        <v>17</v>
      </c>
      <c r="I19" s="250"/>
      <c r="J19" s="251"/>
      <c r="K19" s="219" t="s">
        <v>64</v>
      </c>
      <c r="L19" s="220"/>
      <c r="M19" s="221"/>
      <c r="N19" s="236" t="s">
        <v>67</v>
      </c>
      <c r="O19" s="237"/>
      <c r="P19" s="237"/>
      <c r="Q19" s="237"/>
      <c r="R19" s="237"/>
      <c r="S19" s="238"/>
      <c r="T19" s="11"/>
      <c r="U19" s="152" t="s">
        <v>81</v>
      </c>
      <c r="V19" s="140"/>
      <c r="W19" s="141"/>
      <c r="X19" s="276" t="s">
        <v>0</v>
      </c>
      <c r="Y19" s="277"/>
      <c r="Z19" s="277"/>
      <c r="AA19" s="249" t="s">
        <v>17</v>
      </c>
      <c r="AB19" s="250"/>
      <c r="AC19" s="251"/>
      <c r="AD19" s="219" t="s">
        <v>64</v>
      </c>
      <c r="AE19" s="220"/>
      <c r="AF19" s="221"/>
      <c r="AG19" s="236" t="s">
        <v>67</v>
      </c>
      <c r="AH19" s="237"/>
      <c r="AI19" s="237"/>
      <c r="AJ19" s="237"/>
      <c r="AK19" s="237"/>
      <c r="AL19" s="238"/>
      <c r="AM19" s="11"/>
      <c r="AN19" s="11"/>
      <c r="AO19" s="11"/>
      <c r="AP19" s="11"/>
      <c r="AQ19" s="54"/>
      <c r="AR19"/>
      <c r="AS19" s="28" t="s">
        <v>50</v>
      </c>
      <c r="AT19" s="27" t="s">
        <v>32</v>
      </c>
      <c r="AU19" s="27" t="s">
        <v>33</v>
      </c>
      <c r="AV19" s="27" t="s">
        <v>32</v>
      </c>
      <c r="AW19" s="27" t="s">
        <v>33</v>
      </c>
      <c r="AY19" s="11"/>
      <c r="BH19" s="11"/>
      <c r="BI19" s="11"/>
      <c r="BJ19" s="11"/>
    </row>
    <row r="20" spans="1:62" ht="14.25" thickBot="1" x14ac:dyDescent="0.2">
      <c r="A20" s="11"/>
      <c r="B20" s="142"/>
      <c r="C20" s="143"/>
      <c r="D20" s="144"/>
      <c r="E20" s="12" t="s">
        <v>1</v>
      </c>
      <c r="F20" s="13" t="s">
        <v>2</v>
      </c>
      <c r="G20" s="20" t="s">
        <v>3</v>
      </c>
      <c r="H20" s="252"/>
      <c r="I20" s="253"/>
      <c r="J20" s="254"/>
      <c r="K20" s="222"/>
      <c r="L20" s="223"/>
      <c r="M20" s="224"/>
      <c r="N20" s="239" t="s">
        <v>30</v>
      </c>
      <c r="O20" s="240"/>
      <c r="P20" s="240"/>
      <c r="Q20" s="241" t="s">
        <v>82</v>
      </c>
      <c r="R20" s="241"/>
      <c r="S20" s="242"/>
      <c r="T20" s="11"/>
      <c r="U20" s="142"/>
      <c r="V20" s="143"/>
      <c r="W20" s="144"/>
      <c r="X20" s="12" t="s">
        <v>1</v>
      </c>
      <c r="Y20" s="13" t="s">
        <v>2</v>
      </c>
      <c r="Z20" s="20" t="s">
        <v>3</v>
      </c>
      <c r="AA20" s="252"/>
      <c r="AB20" s="253"/>
      <c r="AC20" s="254"/>
      <c r="AD20" s="222"/>
      <c r="AE20" s="223"/>
      <c r="AF20" s="224"/>
      <c r="AG20" s="239" t="s">
        <v>30</v>
      </c>
      <c r="AH20" s="240"/>
      <c r="AI20" s="240"/>
      <c r="AJ20" s="241" t="s">
        <v>82</v>
      </c>
      <c r="AK20" s="241"/>
      <c r="AL20" s="242"/>
      <c r="AM20" s="11"/>
      <c r="AN20" s="11"/>
      <c r="AO20" s="11"/>
      <c r="AP20" s="11"/>
      <c r="AQ20" s="55"/>
      <c r="AR20" s="282" t="s">
        <v>66</v>
      </c>
      <c r="AS20" s="27" t="s">
        <v>53</v>
      </c>
      <c r="AT20" s="29">
        <v>0.1</v>
      </c>
      <c r="AU20" s="29">
        <v>0.41</v>
      </c>
      <c r="AV20" s="27">
        <v>2.74</v>
      </c>
      <c r="AW20" s="27">
        <v>0.74099999999999999</v>
      </c>
    </row>
    <row r="21" spans="1:62" ht="14.25" thickBot="1" x14ac:dyDescent="0.2">
      <c r="A21" s="11"/>
      <c r="B21" s="142"/>
      <c r="C21" s="145"/>
      <c r="D21" s="144"/>
      <c r="E21" s="226" t="s">
        <v>4</v>
      </c>
      <c r="F21" s="14" t="s">
        <v>5</v>
      </c>
      <c r="G21" s="15">
        <v>1</v>
      </c>
      <c r="H21" s="229"/>
      <c r="I21" s="230"/>
      <c r="J21" s="231"/>
      <c r="K21" s="232">
        <f>H21*EXP(2.67-0.927*LN($AU$20)-0.648*LN(BA$5))*(1+$D30*(1/1.4-1))*(34.6*0.0183*44/12/1000)</f>
        <v>0</v>
      </c>
      <c r="L21" s="233"/>
      <c r="M21" s="234"/>
      <c r="N21" s="255">
        <v>0.1</v>
      </c>
      <c r="O21" s="256"/>
      <c r="P21" s="257"/>
      <c r="Q21" s="232">
        <f>H21*EXP(2.67-0.927*LN($N21)-0.648*LN(BA$5))*(1+$D30*(1/1.4-1))*(34.6*0.0183*44/12/1000)</f>
        <v>0</v>
      </c>
      <c r="R21" s="233"/>
      <c r="S21" s="234"/>
      <c r="T21" s="11"/>
      <c r="U21" s="142"/>
      <c r="V21" s="145"/>
      <c r="W21" s="144"/>
      <c r="X21" s="226" t="s">
        <v>4</v>
      </c>
      <c r="Y21" s="14" t="s">
        <v>5</v>
      </c>
      <c r="Z21" s="15">
        <v>1</v>
      </c>
      <c r="AA21" s="229"/>
      <c r="AB21" s="230"/>
      <c r="AC21" s="231"/>
      <c r="AD21" s="235">
        <f>AA21*EXP(2.67-0.927*LN($AT$20)-0.648*LN(350))*(1+$W30*(1/1.4-1))*(34.6*0.0183*44/12/1000)</f>
        <v>0</v>
      </c>
      <c r="AE21" s="233"/>
      <c r="AF21" s="234"/>
      <c r="AG21" s="255">
        <v>0.1</v>
      </c>
      <c r="AH21" s="256"/>
      <c r="AI21" s="257"/>
      <c r="AJ21" s="235">
        <f>AA21*EXP(2.67-0.927*LN($AG21)-0.648*LN(BA$5))*(1+$W30*(1/1.4-1))*(34.6*0.0183*44/12/1000)</f>
        <v>0</v>
      </c>
      <c r="AK21" s="233"/>
      <c r="AL21" s="234"/>
      <c r="AM21" s="11"/>
      <c r="AN21" s="11"/>
      <c r="AO21" s="11"/>
      <c r="AP21" s="11"/>
      <c r="AQ21" s="55"/>
      <c r="AR21" s="283"/>
      <c r="AS21" s="27" t="s">
        <v>54</v>
      </c>
      <c r="AT21" s="29">
        <v>0.1</v>
      </c>
      <c r="AU21" s="29">
        <v>0.32</v>
      </c>
      <c r="AV21" s="27">
        <v>1.39</v>
      </c>
      <c r="AW21" s="27">
        <v>0.47199999999999998</v>
      </c>
    </row>
    <row r="22" spans="1:62" ht="14.25" thickBot="1" x14ac:dyDescent="0.2">
      <c r="A22" s="11"/>
      <c r="B22" s="142"/>
      <c r="C22" s="143"/>
      <c r="D22" s="144"/>
      <c r="E22" s="227"/>
      <c r="F22" s="16" t="s">
        <v>6</v>
      </c>
      <c r="G22" s="17">
        <v>2</v>
      </c>
      <c r="H22" s="214"/>
      <c r="I22" s="215"/>
      <c r="J22" s="216"/>
      <c r="K22" s="205">
        <f>H22*EXP(2.67-0.927*LN($AU$21)-0.648*LN(BA$6))*(1+$D30*(1/1.4-1))*(34.6*0.0183*44/12/1000)</f>
        <v>0</v>
      </c>
      <c r="L22" s="206"/>
      <c r="M22" s="207"/>
      <c r="N22" s="258"/>
      <c r="O22" s="259"/>
      <c r="P22" s="260"/>
      <c r="Q22" s="205">
        <f>H22*EXP(2.67-0.927*LN($N21)-0.648*LN(BA$6))*(1+$D30*(1/1.4-1))*(34.6*0.0183*44/12/1000)</f>
        <v>0</v>
      </c>
      <c r="R22" s="206"/>
      <c r="S22" s="207"/>
      <c r="T22" s="11"/>
      <c r="U22" s="142"/>
      <c r="V22" s="143"/>
      <c r="W22" s="144"/>
      <c r="X22" s="227"/>
      <c r="Y22" s="16" t="s">
        <v>6</v>
      </c>
      <c r="Z22" s="17">
        <v>2</v>
      </c>
      <c r="AA22" s="214"/>
      <c r="AB22" s="215"/>
      <c r="AC22" s="216"/>
      <c r="AD22" s="280">
        <f>AA22*EXP(2.67-0.927*LN($AT$21)-0.648*LN(350))*(1+$W30*(1/1.4-1))*(34.6*0.0183*44/12/1000)</f>
        <v>0</v>
      </c>
      <c r="AE22" s="206"/>
      <c r="AF22" s="207"/>
      <c r="AG22" s="258"/>
      <c r="AH22" s="259"/>
      <c r="AI22" s="260"/>
      <c r="AJ22" s="235">
        <f>AA22*EXP(2.67-0.927*LN($AG21)-0.648*LN(BA$6))*(1+$W30*(1/1.4-1))*(34.6*0.0183*44/12/1000)</f>
        <v>0</v>
      </c>
      <c r="AK22" s="233"/>
      <c r="AL22" s="234"/>
      <c r="AM22" s="11"/>
      <c r="AN22" s="11"/>
      <c r="AO22" s="11"/>
      <c r="AP22" s="11"/>
      <c r="AQ22" s="55"/>
      <c r="AR22" s="196"/>
      <c r="AS22" s="27" t="s">
        <v>55</v>
      </c>
      <c r="AT22" s="29">
        <v>0.24</v>
      </c>
      <c r="AU22" s="29">
        <v>0.52</v>
      </c>
      <c r="AV22" s="27">
        <v>0.39400000000000002</v>
      </c>
      <c r="AW22" s="27">
        <v>0.192</v>
      </c>
    </row>
    <row r="23" spans="1:62" ht="14.25" thickBot="1" x14ac:dyDescent="0.2">
      <c r="A23" s="11"/>
      <c r="B23" s="142"/>
      <c r="C23" s="143"/>
      <c r="D23" s="144"/>
      <c r="E23" s="228"/>
      <c r="F23" s="18" t="s">
        <v>7</v>
      </c>
      <c r="G23" s="19">
        <v>3</v>
      </c>
      <c r="H23" s="208"/>
      <c r="I23" s="209"/>
      <c r="J23" s="210"/>
      <c r="K23" s="211">
        <f>H23*EXP(2.67-0.927*LN($AU$22)-0.648*LN(BA$7))*(1+$D30*(1/1.4-1))*(34.6*0.0183*44/12/1000)</f>
        <v>0</v>
      </c>
      <c r="L23" s="212"/>
      <c r="M23" s="213"/>
      <c r="N23" s="258"/>
      <c r="O23" s="259"/>
      <c r="P23" s="260"/>
      <c r="Q23" s="211">
        <f>H23*EXP(2.67-0.927*LN($N21)-0.648*LN(BA$7))*(1+$D30*(1/1.4-1))*(34.6*0.0183*44/12/1000)</f>
        <v>0</v>
      </c>
      <c r="R23" s="212"/>
      <c r="S23" s="213"/>
      <c r="T23" s="11"/>
      <c r="U23" s="142"/>
      <c r="V23" s="143"/>
      <c r="W23" s="144"/>
      <c r="X23" s="228"/>
      <c r="Y23" s="18" t="s">
        <v>7</v>
      </c>
      <c r="Z23" s="19">
        <v>3</v>
      </c>
      <c r="AA23" s="208"/>
      <c r="AB23" s="209"/>
      <c r="AC23" s="210"/>
      <c r="AD23" s="281">
        <f>AA23*EXP(2.67-0.927*LN($AT$22)-0.648*LN(350))*(1+$W30*(1/1.4-1))*(34.6*0.0183*44/12/1000)</f>
        <v>0</v>
      </c>
      <c r="AE23" s="212"/>
      <c r="AF23" s="213"/>
      <c r="AG23" s="258"/>
      <c r="AH23" s="259"/>
      <c r="AI23" s="260"/>
      <c r="AJ23" s="235">
        <f>AA23*EXP(2.67-0.927*LN($AG21)-0.648*LN(BA$7))*(1+$W30*(1/1.4-1))*(34.6*0.0183*44/12/1000)</f>
        <v>0</v>
      </c>
      <c r="AK23" s="233"/>
      <c r="AL23" s="234"/>
      <c r="AM23" s="11"/>
      <c r="AN23" s="11"/>
      <c r="AO23" s="11"/>
      <c r="AP23" s="11"/>
      <c r="AQ23" s="55"/>
      <c r="AR23" s="282" t="s">
        <v>8</v>
      </c>
      <c r="AS23" s="27" t="s">
        <v>56</v>
      </c>
      <c r="AT23" s="29">
        <v>0.1</v>
      </c>
      <c r="AU23" s="29">
        <v>0.36</v>
      </c>
      <c r="AV23" s="27">
        <v>1.67</v>
      </c>
      <c r="AW23" s="27">
        <v>0.59199999999999997</v>
      </c>
    </row>
    <row r="24" spans="1:62" ht="14.25" thickBot="1" x14ac:dyDescent="0.2">
      <c r="A24" s="11"/>
      <c r="B24" s="142"/>
      <c r="C24" s="143"/>
      <c r="D24" s="144"/>
      <c r="E24" s="226" t="s">
        <v>8</v>
      </c>
      <c r="F24" s="14" t="s">
        <v>9</v>
      </c>
      <c r="G24" s="15">
        <v>4</v>
      </c>
      <c r="H24" s="229"/>
      <c r="I24" s="230"/>
      <c r="J24" s="231"/>
      <c r="K24" s="232">
        <f>H24*EXP(2.71-0.812*LN($AU$23)-0.654*LN(BA$8))*(1+$D30*(1/1.4-1))*(37.7*0.0187*44/12/1000)</f>
        <v>0</v>
      </c>
      <c r="L24" s="233"/>
      <c r="M24" s="234"/>
      <c r="N24" s="258"/>
      <c r="O24" s="259"/>
      <c r="P24" s="260"/>
      <c r="Q24" s="232">
        <f>H24*EXP(2.71-0.812*LN($N21)-0.654*LN(BA$8))*(1+$D30*(1/1.4-1))*(37.7*0.0187*44/12/1000)</f>
        <v>0</v>
      </c>
      <c r="R24" s="233"/>
      <c r="S24" s="234"/>
      <c r="T24" s="11"/>
      <c r="U24" s="142"/>
      <c r="V24" s="143"/>
      <c r="W24" s="144"/>
      <c r="X24" s="226" t="s">
        <v>8</v>
      </c>
      <c r="Y24" s="14" t="s">
        <v>9</v>
      </c>
      <c r="Z24" s="15">
        <v>4</v>
      </c>
      <c r="AA24" s="229"/>
      <c r="AB24" s="230"/>
      <c r="AC24" s="231"/>
      <c r="AD24" s="235">
        <f>AA24*EXP(2.67-0.927*LN($AT$23)-0.648*LN(350))*(1+$W30*(1/1.4-1))*(34.6*0.0183*44/12/1000)</f>
        <v>0</v>
      </c>
      <c r="AE24" s="233"/>
      <c r="AF24" s="234"/>
      <c r="AG24" s="258"/>
      <c r="AH24" s="259"/>
      <c r="AI24" s="260"/>
      <c r="AJ24" s="235">
        <f>AA24*EXP(2.71-0.812*LN($AG21)-0.654*LN(BA$8))*(1+$W30*(1/1.4-1))*(37.7*0.0187*44/12/1000)</f>
        <v>0</v>
      </c>
      <c r="AK24" s="233"/>
      <c r="AL24" s="234"/>
      <c r="AM24" s="11"/>
      <c r="AN24" s="11"/>
      <c r="AO24" s="11"/>
      <c r="AP24" s="11"/>
      <c r="AQ24" s="55"/>
      <c r="AR24" s="283"/>
      <c r="AS24" s="27" t="s">
        <v>57</v>
      </c>
      <c r="AT24" s="29">
        <v>0.17</v>
      </c>
      <c r="AU24" s="29">
        <v>0.42</v>
      </c>
      <c r="AV24" s="46">
        <v>0.53</v>
      </c>
      <c r="AW24" s="27">
        <v>0.255</v>
      </c>
    </row>
    <row r="25" spans="1:62" ht="14.25" thickBot="1" x14ac:dyDescent="0.2">
      <c r="A25" s="11"/>
      <c r="B25" s="142"/>
      <c r="C25" s="143"/>
      <c r="D25" s="144"/>
      <c r="E25" s="227"/>
      <c r="F25" s="16" t="s">
        <v>10</v>
      </c>
      <c r="G25" s="17">
        <v>5</v>
      </c>
      <c r="H25" s="214"/>
      <c r="I25" s="215"/>
      <c r="J25" s="216"/>
      <c r="K25" s="205">
        <f>H25*EXP(2.71-0.812*LN($AU$24)-0.654*LN(BA$9))*(1+$D30*(1/1.4-1))*(37.7*0.0187*44/12/1000)</f>
        <v>0</v>
      </c>
      <c r="L25" s="206"/>
      <c r="M25" s="207"/>
      <c r="N25" s="258"/>
      <c r="O25" s="259"/>
      <c r="P25" s="260"/>
      <c r="Q25" s="205">
        <f>H25*EXP(2.71-0.812*LN($N21)-0.654*LN(BA$9))*(1+$D30*(1/1.4-1))*(37.7*0.0187*44/12/1000)</f>
        <v>0</v>
      </c>
      <c r="R25" s="206"/>
      <c r="S25" s="207"/>
      <c r="T25" s="11"/>
      <c r="U25" s="142"/>
      <c r="V25" s="143"/>
      <c r="W25" s="144"/>
      <c r="X25" s="227"/>
      <c r="Y25" s="16" t="s">
        <v>10</v>
      </c>
      <c r="Z25" s="17">
        <v>5</v>
      </c>
      <c r="AA25" s="214"/>
      <c r="AB25" s="215"/>
      <c r="AC25" s="216"/>
      <c r="AD25" s="280">
        <f>AA25*EXP(2.67-0.927*LN($AT$24)-0.648*LN(350))*(1+$W30*(1/1.4-1))*(34.6*0.0183*44/12/1000)</f>
        <v>0</v>
      </c>
      <c r="AE25" s="206"/>
      <c r="AF25" s="207"/>
      <c r="AG25" s="258"/>
      <c r="AH25" s="259"/>
      <c r="AI25" s="260"/>
      <c r="AJ25" s="235">
        <f>AA25*EXP(2.71-0.812*LN($AG21)-0.654*LN(BA$9))*(1+$W30*(1/1.4-1))*(37.7*0.0187*44/12/1000)</f>
        <v>0</v>
      </c>
      <c r="AK25" s="233"/>
      <c r="AL25" s="234"/>
      <c r="AM25" s="11"/>
      <c r="AN25" s="11"/>
      <c r="AO25" s="11"/>
      <c r="AP25" s="11"/>
      <c r="AQ25" s="55"/>
      <c r="AR25" s="283"/>
      <c r="AS25" s="27" t="s">
        <v>58</v>
      </c>
      <c r="AT25" s="29">
        <v>0.39</v>
      </c>
      <c r="AU25" s="29">
        <v>0.57999999999999996</v>
      </c>
      <c r="AV25" s="27">
        <v>0.17199999999999999</v>
      </c>
      <c r="AW25" s="27">
        <v>0.124</v>
      </c>
    </row>
    <row r="26" spans="1:62" ht="14.25" thickBot="1" x14ac:dyDescent="0.2">
      <c r="A26" s="11"/>
      <c r="B26" s="142"/>
      <c r="C26" s="146"/>
      <c r="D26" s="147"/>
      <c r="E26" s="227"/>
      <c r="F26" s="16" t="s">
        <v>11</v>
      </c>
      <c r="G26" s="17">
        <v>6</v>
      </c>
      <c r="H26" s="214"/>
      <c r="I26" s="215"/>
      <c r="J26" s="216"/>
      <c r="K26" s="205">
        <f>H26*EXP(2.71-0.812*LN($AU$25)-0.654*LN(BA$10))*(1+$D30*(1/1.4-1))*(37.7*0.0187*44/12/1000)</f>
        <v>0</v>
      </c>
      <c r="L26" s="206"/>
      <c r="M26" s="207"/>
      <c r="N26" s="258"/>
      <c r="O26" s="259"/>
      <c r="P26" s="260"/>
      <c r="Q26" s="205">
        <f>H26*EXP(2.71-0.812*LN($N21)-0.654*LN(BA$10))*(1+$D30*(1/1.4-1))*(37.7*0.0187*44/12/1000)</f>
        <v>0</v>
      </c>
      <c r="R26" s="206"/>
      <c r="S26" s="207"/>
      <c r="T26" s="11"/>
      <c r="U26" s="142"/>
      <c r="V26" s="146"/>
      <c r="W26" s="147"/>
      <c r="X26" s="227"/>
      <c r="Y26" s="16" t="s">
        <v>11</v>
      </c>
      <c r="Z26" s="17">
        <v>6</v>
      </c>
      <c r="AA26" s="214"/>
      <c r="AB26" s="215"/>
      <c r="AC26" s="216"/>
      <c r="AD26" s="280">
        <f>AA26*EXP(2.67-0.927*LN($AT$25)-0.648*LN(350))*(1+$W30*(1/1.4-1))*(34.6*0.0183*44/12/1000)</f>
        <v>0</v>
      </c>
      <c r="AE26" s="206"/>
      <c r="AF26" s="207"/>
      <c r="AG26" s="258"/>
      <c r="AH26" s="259"/>
      <c r="AI26" s="260"/>
      <c r="AJ26" s="235">
        <f>AA26*EXP(2.71-0.812*LN($AG21)-0.654*LN(BA$10))*(1+$W30*(1/1.4-1))*(37.7*0.0187*44/12/1000)</f>
        <v>0</v>
      </c>
      <c r="AK26" s="233"/>
      <c r="AL26" s="234"/>
      <c r="AM26" s="11"/>
      <c r="AN26" s="11"/>
      <c r="AO26" s="11"/>
      <c r="AP26" s="11"/>
      <c r="AQ26" s="55"/>
      <c r="AR26" s="283"/>
      <c r="AS26" s="27" t="s">
        <v>59</v>
      </c>
      <c r="AT26" s="74">
        <v>0.49</v>
      </c>
      <c r="AU26" s="74">
        <v>0.62</v>
      </c>
      <c r="AV26" s="27">
        <v>0.10199999999999999</v>
      </c>
      <c r="AW26" s="27">
        <v>8.4400000000000003E-2</v>
      </c>
    </row>
    <row r="27" spans="1:62" ht="14.25" thickBot="1" x14ac:dyDescent="0.2">
      <c r="A27" s="11"/>
      <c r="B27" s="148"/>
      <c r="C27" s="149"/>
      <c r="D27" s="150"/>
      <c r="E27" s="227"/>
      <c r="F27" s="16" t="s">
        <v>12</v>
      </c>
      <c r="G27" s="17">
        <v>7</v>
      </c>
      <c r="H27" s="214"/>
      <c r="I27" s="215"/>
      <c r="J27" s="216"/>
      <c r="K27" s="205">
        <f>H27*EXP(2.71-0.812*LN($AU$26)-0.654*LN(BA$11))*(1+$D30*(1/1.4-1))*(37.7*0.0187*44/12/1000)</f>
        <v>0</v>
      </c>
      <c r="L27" s="206"/>
      <c r="M27" s="207"/>
      <c r="N27" s="258"/>
      <c r="O27" s="259"/>
      <c r="P27" s="260"/>
      <c r="Q27" s="205">
        <f>H27*EXP(2.71-0.812*LN($N21)-0.654*LN(BA$11))*(1+$D30*(1/1.4-1))*(37.7*0.0187*44/12/1000)</f>
        <v>0</v>
      </c>
      <c r="R27" s="206"/>
      <c r="S27" s="207"/>
      <c r="T27" s="11"/>
      <c r="U27" s="148"/>
      <c r="V27" s="149"/>
      <c r="W27" s="150"/>
      <c r="X27" s="227"/>
      <c r="Y27" s="16" t="s">
        <v>12</v>
      </c>
      <c r="Z27" s="17">
        <v>7</v>
      </c>
      <c r="AA27" s="214"/>
      <c r="AB27" s="215"/>
      <c r="AC27" s="216"/>
      <c r="AD27" s="280">
        <f>AA27*EXP(2.67-0.927*LN($AT$26)-0.648*LN(350))*(1+$W30*(1/1.4-1))*(34.6*0.0183*44/12/1000)</f>
        <v>0</v>
      </c>
      <c r="AE27" s="206"/>
      <c r="AF27" s="207"/>
      <c r="AG27" s="258"/>
      <c r="AH27" s="259"/>
      <c r="AI27" s="260"/>
      <c r="AJ27" s="235">
        <f>AA27*EXP(2.71-0.812*LN($AG21)-0.654*LN(BA$11))*(1+$W30*(1/1.4-1))*(37.7*0.0187*44/12/1000)</f>
        <v>0</v>
      </c>
      <c r="AK27" s="233"/>
      <c r="AL27" s="234"/>
      <c r="AM27" s="11"/>
      <c r="AN27" s="11"/>
      <c r="AO27" s="11"/>
      <c r="AP27" s="11"/>
      <c r="AQ27" s="55"/>
      <c r="AR27" s="283"/>
      <c r="AS27" s="27" t="s">
        <v>60</v>
      </c>
      <c r="AT27" s="74">
        <v>0.49</v>
      </c>
      <c r="AU27" s="74">
        <v>0.62</v>
      </c>
      <c r="AV27" s="44">
        <v>8.2000000000000003E-2</v>
      </c>
      <c r="AW27" s="27">
        <v>6.7699999999999996E-2</v>
      </c>
    </row>
    <row r="28" spans="1:62" ht="14.25" thickBot="1" x14ac:dyDescent="0.2">
      <c r="A28" s="11"/>
      <c r="B28" s="148"/>
      <c r="C28" s="149"/>
      <c r="D28" s="150"/>
      <c r="E28" s="227"/>
      <c r="F28" s="16" t="s">
        <v>13</v>
      </c>
      <c r="G28" s="17">
        <v>8</v>
      </c>
      <c r="H28" s="214"/>
      <c r="I28" s="215"/>
      <c r="J28" s="216"/>
      <c r="K28" s="205">
        <f>H28*EXP(2.71-0.812*LN($AU$27)-0.654*LN(BA$12))*(1+$D30*(1/1.4-1))*(37.7*0.0187*44/12/1000)</f>
        <v>0</v>
      </c>
      <c r="L28" s="206"/>
      <c r="M28" s="207"/>
      <c r="N28" s="258"/>
      <c r="O28" s="259"/>
      <c r="P28" s="260"/>
      <c r="Q28" s="205">
        <f>H28*EXP(2.71-0.812*LN($N21)-0.654*LN(BA$12))*(1+$D30*(1/1.4-1))*(37.7*0.0187*44/12/1000)</f>
        <v>0</v>
      </c>
      <c r="R28" s="206"/>
      <c r="S28" s="207"/>
      <c r="T28" s="11"/>
      <c r="U28" s="148"/>
      <c r="V28" s="149"/>
      <c r="W28" s="150"/>
      <c r="X28" s="227"/>
      <c r="Y28" s="16" t="s">
        <v>13</v>
      </c>
      <c r="Z28" s="17">
        <v>8</v>
      </c>
      <c r="AA28" s="214"/>
      <c r="AB28" s="215"/>
      <c r="AC28" s="216"/>
      <c r="AD28" s="280">
        <f>AA28*EXP(2.67-0.927*LN($AT$26)-0.648*LN(350))*(1+$W30*(1/1.4-1))*(34.6*0.0183*44/12/1000)</f>
        <v>0</v>
      </c>
      <c r="AE28" s="206"/>
      <c r="AF28" s="207"/>
      <c r="AG28" s="258"/>
      <c r="AH28" s="259"/>
      <c r="AI28" s="260"/>
      <c r="AJ28" s="235">
        <f>AA28*EXP(2.71-0.812*LN($AG21)-0.654*LN(BA$12))*(1+$W30*(1/1.4-1))*(37.7*0.0187*44/12/1000)</f>
        <v>0</v>
      </c>
      <c r="AK28" s="233"/>
      <c r="AL28" s="234"/>
      <c r="AM28" s="11"/>
      <c r="AN28" s="11"/>
      <c r="AO28" s="11"/>
      <c r="AP28" s="11"/>
      <c r="AQ28" s="55"/>
      <c r="AR28" s="283"/>
      <c r="AS28" s="27" t="s">
        <v>61</v>
      </c>
      <c r="AT28" s="74">
        <v>0.49</v>
      </c>
      <c r="AU28" s="74">
        <v>0.62</v>
      </c>
      <c r="AV28" s="27">
        <v>6.9599999999999995E-2</v>
      </c>
      <c r="AW28" s="27">
        <v>5.7500000000000002E-2</v>
      </c>
    </row>
    <row r="29" spans="1:62" ht="14.25" thickBot="1" x14ac:dyDescent="0.2">
      <c r="A29" s="11"/>
      <c r="B29" s="142"/>
      <c r="C29" s="146"/>
      <c r="D29" s="147"/>
      <c r="E29" s="227"/>
      <c r="F29" s="16" t="s">
        <v>14</v>
      </c>
      <c r="G29" s="17">
        <v>9</v>
      </c>
      <c r="H29" s="214"/>
      <c r="I29" s="215"/>
      <c r="J29" s="216"/>
      <c r="K29" s="205">
        <f>H29*EXP(2.71-0.812*LN($AU$28)-0.654*LN(BA$13))*(1+$D30*(1/1.4-1))*(37.7*0.0187*44/12/1000)</f>
        <v>0</v>
      </c>
      <c r="L29" s="206"/>
      <c r="M29" s="207"/>
      <c r="N29" s="258"/>
      <c r="O29" s="259"/>
      <c r="P29" s="260"/>
      <c r="Q29" s="205">
        <f>H29*EXP(2.71-0.812*LN($N21)-0.654*LN(BA$13))*(1+$D30*(1/1.4-1))*(37.7*0.0187*44/12/1000)</f>
        <v>0</v>
      </c>
      <c r="R29" s="206"/>
      <c r="S29" s="207"/>
      <c r="T29" s="11"/>
      <c r="U29" s="142"/>
      <c r="V29" s="146"/>
      <c r="W29" s="147"/>
      <c r="X29" s="227"/>
      <c r="Y29" s="16" t="s">
        <v>14</v>
      </c>
      <c r="Z29" s="17">
        <v>9</v>
      </c>
      <c r="AA29" s="214"/>
      <c r="AB29" s="215"/>
      <c r="AC29" s="216"/>
      <c r="AD29" s="280">
        <f>AA29*EXP(2.67-0.927*LN($AT$26)-0.648*LN(350))*(1+$W30*(1/1.4-1))*(34.6*0.0183*44/12/1000)</f>
        <v>0</v>
      </c>
      <c r="AE29" s="206"/>
      <c r="AF29" s="207"/>
      <c r="AG29" s="258"/>
      <c r="AH29" s="259"/>
      <c r="AI29" s="260"/>
      <c r="AJ29" s="235">
        <f>AA29*EXP(2.71-0.812*LN($AG21)-0.654*LN(BA$13))*(1+$W30*(1/1.4-1))*(37.7*0.0187*44/12/1000)</f>
        <v>0</v>
      </c>
      <c r="AK29" s="233"/>
      <c r="AL29" s="234"/>
      <c r="AM29" s="11"/>
      <c r="AN29" s="11"/>
      <c r="AO29" s="11"/>
      <c r="AP29" s="11"/>
      <c r="AQ29" s="55"/>
      <c r="AR29" s="283"/>
      <c r="AS29" s="27" t="s">
        <v>62</v>
      </c>
      <c r="AT29" s="74">
        <v>0.49</v>
      </c>
      <c r="AU29" s="74">
        <v>0.62</v>
      </c>
      <c r="AV29" s="27">
        <v>6.0999999999999999E-2</v>
      </c>
      <c r="AW29" s="27">
        <v>5.04E-2</v>
      </c>
    </row>
    <row r="30" spans="1:62" ht="14.25" thickBot="1" x14ac:dyDescent="0.2">
      <c r="A30" s="11"/>
      <c r="B30" s="267" t="s">
        <v>76</v>
      </c>
      <c r="C30" s="268"/>
      <c r="D30" s="264"/>
      <c r="E30" s="227"/>
      <c r="F30" s="16" t="s">
        <v>15</v>
      </c>
      <c r="G30" s="17">
        <v>10</v>
      </c>
      <c r="H30" s="214"/>
      <c r="I30" s="215"/>
      <c r="J30" s="216"/>
      <c r="K30" s="205">
        <f>H30*EXP(2.71-0.812*LN($AU$29)-0.654*LN(BA$14))*(1+$D30*(1/1.4-1))*(37.7*0.0187*44/12/1000)</f>
        <v>0</v>
      </c>
      <c r="L30" s="206"/>
      <c r="M30" s="207"/>
      <c r="N30" s="258"/>
      <c r="O30" s="259"/>
      <c r="P30" s="260"/>
      <c r="Q30" s="205">
        <f>H30*EXP(2.71-0.812*LN($N21)-0.654*LN(BA$14))*(1+$D30*(1/1.4-1))*(37.7*0.0187*44/12/1000)</f>
        <v>0</v>
      </c>
      <c r="R30" s="206"/>
      <c r="S30" s="207"/>
      <c r="T30" s="11"/>
      <c r="U30" s="267" t="s">
        <v>75</v>
      </c>
      <c r="V30" s="268"/>
      <c r="W30" s="264"/>
      <c r="X30" s="227"/>
      <c r="Y30" s="16" t="s">
        <v>15</v>
      </c>
      <c r="Z30" s="17">
        <v>10</v>
      </c>
      <c r="AA30" s="214"/>
      <c r="AB30" s="215"/>
      <c r="AC30" s="216"/>
      <c r="AD30" s="280">
        <f>AA30*EXP(2.67-0.927*LN($AT$26)-0.648*LN(350))*(1+$W30*(1/1.4-1))*(34.6*0.0183*44/12/1000)</f>
        <v>0</v>
      </c>
      <c r="AE30" s="206"/>
      <c r="AF30" s="207"/>
      <c r="AG30" s="258"/>
      <c r="AH30" s="259"/>
      <c r="AI30" s="260"/>
      <c r="AJ30" s="235">
        <f>AA30*EXP(2.71-0.812*LN($AG21)-0.654*LN(BA$14))*(1+$W30*(1/1.4-1))*(37.7*0.0187*44/12/1000)</f>
        <v>0</v>
      </c>
      <c r="AK30" s="233"/>
      <c r="AL30" s="234"/>
      <c r="AM30" s="11"/>
      <c r="AN30" s="11"/>
      <c r="AO30" s="11"/>
      <c r="AP30" s="11"/>
      <c r="AQ30" s="55"/>
      <c r="AR30" s="196"/>
      <c r="AS30" s="27" t="s">
        <v>63</v>
      </c>
      <c r="AT30" s="74">
        <v>0.49</v>
      </c>
      <c r="AU30" s="74">
        <v>0.62</v>
      </c>
      <c r="AV30" s="27">
        <v>5.0900000000000001E-2</v>
      </c>
      <c r="AW30" s="27">
        <v>4.2099999999999999E-2</v>
      </c>
    </row>
    <row r="31" spans="1:62" ht="14.25" thickBot="1" x14ac:dyDescent="0.2">
      <c r="A31" s="11"/>
      <c r="B31" s="269"/>
      <c r="C31" s="270"/>
      <c r="D31" s="265"/>
      <c r="E31" s="228"/>
      <c r="F31" s="18" t="s">
        <v>16</v>
      </c>
      <c r="G31" s="19">
        <v>11</v>
      </c>
      <c r="H31" s="208"/>
      <c r="I31" s="209"/>
      <c r="J31" s="210"/>
      <c r="K31" s="211">
        <f>H31*EXP(2.71-0.812*LN($AU$30)-0.654*LN(BA$15))*(1+$D30*(1/1.4-1))*(37.7*0.0187*44/12/1000)</f>
        <v>0</v>
      </c>
      <c r="L31" s="212"/>
      <c r="M31" s="213"/>
      <c r="N31" s="261"/>
      <c r="O31" s="262"/>
      <c r="P31" s="263"/>
      <c r="Q31" s="211">
        <f>H31*EXP(2.71-0.812*LN($N21)-0.654*LN(BA$15))*(1+$D30*(1/1.4-1))*(37.7*0.0187*44/12/1000)</f>
        <v>0</v>
      </c>
      <c r="R31" s="212"/>
      <c r="S31" s="213"/>
      <c r="T31" s="11"/>
      <c r="U31" s="269"/>
      <c r="V31" s="270"/>
      <c r="W31" s="265"/>
      <c r="X31" s="228"/>
      <c r="Y31" s="18" t="s">
        <v>16</v>
      </c>
      <c r="Z31" s="19">
        <v>11</v>
      </c>
      <c r="AA31" s="208"/>
      <c r="AB31" s="209"/>
      <c r="AC31" s="210"/>
      <c r="AD31" s="281">
        <f>AA31*EXP(2.67-0.927*LN($AT$26)-0.648*LN(350))*(1+$W30*(1/1.4-1))*(34.6*0.0183*44/12/1000)</f>
        <v>0</v>
      </c>
      <c r="AE31" s="212"/>
      <c r="AF31" s="213"/>
      <c r="AG31" s="261"/>
      <c r="AH31" s="262"/>
      <c r="AI31" s="263"/>
      <c r="AJ31" s="235">
        <f>AA31*EXP(2.71-0.812*LN($AG21)-0.654*LN(BA$15))*(1+$W30*(1/1.4-1))*(37.7*0.0187*44/12/1000)</f>
        <v>0</v>
      </c>
      <c r="AK31" s="233"/>
      <c r="AL31" s="234"/>
      <c r="AM31" s="11"/>
      <c r="AN31" s="11"/>
      <c r="AO31" s="11"/>
      <c r="AP31" s="11"/>
    </row>
    <row r="32" spans="1:62" ht="15" thickBot="1" x14ac:dyDescent="0.2">
      <c r="A32" s="11"/>
      <c r="B32" s="271"/>
      <c r="C32" s="272"/>
      <c r="D32" s="266"/>
      <c r="E32" s="243" t="s">
        <v>26</v>
      </c>
      <c r="F32" s="244"/>
      <c r="G32" s="244"/>
      <c r="H32" s="245">
        <f>SUM(H21:J31)</f>
        <v>0</v>
      </c>
      <c r="I32" s="246"/>
      <c r="J32" s="247"/>
      <c r="K32" s="88" t="str">
        <f>IF(BG7=FALSE,"!","")</f>
        <v/>
      </c>
      <c r="L32" s="201">
        <f>SUM(K21:M31)</f>
        <v>0</v>
      </c>
      <c r="M32" s="202"/>
      <c r="N32" s="248"/>
      <c r="O32" s="246"/>
      <c r="P32" s="247"/>
      <c r="Q32" s="88" t="str">
        <f>IF(BG6=FALSE,"!","")</f>
        <v/>
      </c>
      <c r="R32" s="201">
        <f>SUM(Q21:S31)</f>
        <v>0</v>
      </c>
      <c r="S32" s="202"/>
      <c r="T32" s="11"/>
      <c r="U32" s="271"/>
      <c r="V32" s="272"/>
      <c r="W32" s="266"/>
      <c r="X32" s="243" t="s">
        <v>26</v>
      </c>
      <c r="Y32" s="244"/>
      <c r="Z32" s="244"/>
      <c r="AA32" s="203">
        <f>SUM(AA21:AC31)</f>
        <v>0</v>
      </c>
      <c r="AB32" s="203"/>
      <c r="AC32" s="204"/>
      <c r="AD32" s="88" t="str">
        <f>IF(BK6=FALSE,"!","")</f>
        <v/>
      </c>
      <c r="AE32" s="201">
        <f>SUM(AD21:AF31)</f>
        <v>0</v>
      </c>
      <c r="AF32" s="202"/>
      <c r="AG32" s="203">
        <f>SUM(AG21:AI31)</f>
        <v>0.1</v>
      </c>
      <c r="AH32" s="203"/>
      <c r="AI32" s="204"/>
      <c r="AJ32" s="88" t="str">
        <f>IF(BK6=FALSE,"!","")</f>
        <v/>
      </c>
      <c r="AK32" s="201">
        <f>SUM(AJ21:AL31)</f>
        <v>0</v>
      </c>
      <c r="AL32" s="202"/>
      <c r="AM32" s="11"/>
      <c r="AN32" s="11"/>
      <c r="AO32" s="11"/>
      <c r="AP32" s="11"/>
      <c r="AR32" s="57" t="s">
        <v>68</v>
      </c>
    </row>
    <row r="33" spans="1:44" ht="15" thickBo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R33" s="58" t="s">
        <v>69</v>
      </c>
    </row>
    <row r="34" spans="1:44" ht="14.25" customHeight="1" x14ac:dyDescent="0.15">
      <c r="A34" s="11"/>
      <c r="B34" s="153" t="s">
        <v>105</v>
      </c>
      <c r="C34" s="140"/>
      <c r="D34" s="141"/>
      <c r="E34" s="276" t="s">
        <v>0</v>
      </c>
      <c r="F34" s="277"/>
      <c r="G34" s="277"/>
      <c r="H34" s="249" t="s">
        <v>17</v>
      </c>
      <c r="I34" s="250"/>
      <c r="J34" s="251"/>
      <c r="K34" s="219" t="s">
        <v>64</v>
      </c>
      <c r="L34" s="220"/>
      <c r="M34" s="221"/>
      <c r="N34" s="236" t="s">
        <v>67</v>
      </c>
      <c r="O34" s="237"/>
      <c r="P34" s="237"/>
      <c r="Q34" s="237"/>
      <c r="R34" s="237"/>
      <c r="S34" s="238"/>
      <c r="T34" s="11"/>
      <c r="U34" s="152" t="s">
        <v>112</v>
      </c>
      <c r="V34" s="140"/>
      <c r="W34" s="141"/>
      <c r="X34" s="276" t="s">
        <v>0</v>
      </c>
      <c r="Y34" s="277"/>
      <c r="Z34" s="277"/>
      <c r="AA34" s="249" t="s">
        <v>17</v>
      </c>
      <c r="AB34" s="250"/>
      <c r="AC34" s="251"/>
      <c r="AD34" s="219" t="s">
        <v>64</v>
      </c>
      <c r="AE34" s="220"/>
      <c r="AF34" s="221"/>
      <c r="AG34" s="236" t="s">
        <v>67</v>
      </c>
      <c r="AH34" s="237"/>
      <c r="AI34" s="237"/>
      <c r="AJ34" s="237"/>
      <c r="AK34" s="237"/>
      <c r="AL34" s="238"/>
      <c r="AM34" s="11"/>
      <c r="AN34" s="11"/>
      <c r="AO34" s="11"/>
      <c r="AP34" s="11"/>
      <c r="AR34" s="58" t="s">
        <v>70</v>
      </c>
    </row>
    <row r="35" spans="1:44" ht="14.25" thickBot="1" x14ac:dyDescent="0.2">
      <c r="A35" s="11"/>
      <c r="B35" s="142"/>
      <c r="C35" s="143"/>
      <c r="D35" s="144"/>
      <c r="E35" s="12" t="s">
        <v>1</v>
      </c>
      <c r="F35" s="13" t="s">
        <v>2</v>
      </c>
      <c r="G35" s="20" t="s">
        <v>3</v>
      </c>
      <c r="H35" s="252"/>
      <c r="I35" s="253"/>
      <c r="J35" s="254"/>
      <c r="K35" s="222"/>
      <c r="L35" s="223"/>
      <c r="M35" s="224"/>
      <c r="N35" s="239" t="s">
        <v>30</v>
      </c>
      <c r="O35" s="240"/>
      <c r="P35" s="240"/>
      <c r="Q35" s="241" t="s">
        <v>82</v>
      </c>
      <c r="R35" s="241"/>
      <c r="S35" s="242"/>
      <c r="T35" s="11"/>
      <c r="U35" s="142"/>
      <c r="V35" s="143"/>
      <c r="W35" s="144"/>
      <c r="X35" s="12" t="s">
        <v>1</v>
      </c>
      <c r="Y35" s="13" t="s">
        <v>2</v>
      </c>
      <c r="Z35" s="20" t="s">
        <v>3</v>
      </c>
      <c r="AA35" s="252"/>
      <c r="AB35" s="253"/>
      <c r="AC35" s="254"/>
      <c r="AD35" s="222"/>
      <c r="AE35" s="223"/>
      <c r="AF35" s="224"/>
      <c r="AG35" s="239" t="s">
        <v>30</v>
      </c>
      <c r="AH35" s="240"/>
      <c r="AI35" s="240"/>
      <c r="AJ35" s="241" t="s">
        <v>82</v>
      </c>
      <c r="AK35" s="241"/>
      <c r="AL35" s="242"/>
      <c r="AM35" s="11"/>
      <c r="AN35" s="11"/>
      <c r="AO35" s="11"/>
      <c r="AP35" s="11"/>
    </row>
    <row r="36" spans="1:44" ht="14.25" thickBot="1" x14ac:dyDescent="0.2">
      <c r="A36" s="11"/>
      <c r="B36" s="142"/>
      <c r="C36" s="145"/>
      <c r="D36" s="144"/>
      <c r="E36" s="226" t="s">
        <v>4</v>
      </c>
      <c r="F36" s="14" t="s">
        <v>5</v>
      </c>
      <c r="G36" s="15">
        <v>1</v>
      </c>
      <c r="H36" s="229"/>
      <c r="I36" s="230"/>
      <c r="J36" s="231"/>
      <c r="K36" s="235">
        <f>H36*EXP(2.67-0.927*LN($AU$20)-0.648*LN(BA$5))*(1+$D45*(1/1.4-1))*(34.6*0.0183*44/12/1000)</f>
        <v>0</v>
      </c>
      <c r="L36" s="233"/>
      <c r="M36" s="234"/>
      <c r="N36" s="255">
        <v>0.1</v>
      </c>
      <c r="O36" s="256"/>
      <c r="P36" s="257"/>
      <c r="Q36" s="232">
        <f>H36*EXP(2.67-0.927*LN($N36)-0.648*LN(BA$5))*(1+$D45*(1/1.4-1))*(34.6*0.0183*44/12/1000)</f>
        <v>0</v>
      </c>
      <c r="R36" s="233"/>
      <c r="S36" s="234"/>
      <c r="T36" s="11"/>
      <c r="U36" s="142"/>
      <c r="V36" s="145"/>
      <c r="W36" s="144"/>
      <c r="X36" s="226" t="s">
        <v>4</v>
      </c>
      <c r="Y36" s="14" t="s">
        <v>5</v>
      </c>
      <c r="Z36" s="15">
        <v>1</v>
      </c>
      <c r="AA36" s="229"/>
      <c r="AB36" s="230"/>
      <c r="AC36" s="231"/>
      <c r="AD36" s="235">
        <f>AA36*EXP(2.67-0.927*LN($AT$20)-0.648*LN(350))*(1+$W45*(1/1.4-1))*(34.6*0.0183*44/12/1000)</f>
        <v>0</v>
      </c>
      <c r="AE36" s="233"/>
      <c r="AF36" s="234"/>
      <c r="AG36" s="255">
        <v>0.1</v>
      </c>
      <c r="AH36" s="256"/>
      <c r="AI36" s="257"/>
      <c r="AJ36" s="235">
        <f>AA36*EXP(2.67-0.927*LN($AG36)-0.648*LN(BA$5))*(1+$W45*(1/1.4-1))*(34.6*0.0183*44/12/1000)</f>
        <v>0</v>
      </c>
      <c r="AK36" s="233"/>
      <c r="AL36" s="234"/>
      <c r="AM36" s="11"/>
      <c r="AN36" s="11"/>
      <c r="AO36" s="11"/>
      <c r="AP36" s="11"/>
      <c r="AR36" s="59" t="s">
        <v>71</v>
      </c>
    </row>
    <row r="37" spans="1:44" ht="14.25" thickBot="1" x14ac:dyDescent="0.2">
      <c r="A37" s="11"/>
      <c r="B37" s="142"/>
      <c r="C37" s="143"/>
      <c r="D37" s="144"/>
      <c r="E37" s="227"/>
      <c r="F37" s="16" t="s">
        <v>6</v>
      </c>
      <c r="G37" s="17">
        <v>2</v>
      </c>
      <c r="H37" s="214"/>
      <c r="I37" s="215"/>
      <c r="J37" s="216"/>
      <c r="K37" s="205">
        <f>H37*EXP(2.67-0.927*LN($AU$21)-0.648*LN(BA$6))*(1+$D45*(1/1.4-1))*(34.6*0.0183*44/12/1000)</f>
        <v>0</v>
      </c>
      <c r="L37" s="206"/>
      <c r="M37" s="207"/>
      <c r="N37" s="258"/>
      <c r="O37" s="259"/>
      <c r="P37" s="260"/>
      <c r="Q37" s="205">
        <f>H37*EXP(2.67-0.927*LN($N36)-0.648*LN(BA$6))*(1+$D45*(1/1.4-1))*(34.6*0.0183*44/12/1000)</f>
        <v>0</v>
      </c>
      <c r="R37" s="206"/>
      <c r="S37" s="207"/>
      <c r="T37" s="11"/>
      <c r="U37" s="142"/>
      <c r="V37" s="143"/>
      <c r="W37" s="144"/>
      <c r="X37" s="227"/>
      <c r="Y37" s="16" t="s">
        <v>6</v>
      </c>
      <c r="Z37" s="17">
        <v>2</v>
      </c>
      <c r="AA37" s="214"/>
      <c r="AB37" s="215"/>
      <c r="AC37" s="216"/>
      <c r="AD37" s="280">
        <f>AA37*EXP(2.67-0.927*LN($AT$21)-0.648*LN(350))*(1+$W45*(1/1.4-1))*(34.6*0.0183*44/12/1000)</f>
        <v>0</v>
      </c>
      <c r="AE37" s="206"/>
      <c r="AF37" s="207"/>
      <c r="AG37" s="258"/>
      <c r="AH37" s="259"/>
      <c r="AI37" s="260"/>
      <c r="AJ37" s="235">
        <f>AA37*EXP(2.67-0.927*LN($AG36)-0.648*LN(BA$6))*(1+$W45*(1/1.4-1))*(34.6*0.0183*44/12/1000)</f>
        <v>0</v>
      </c>
      <c r="AK37" s="233"/>
      <c r="AL37" s="234"/>
      <c r="AM37" s="11"/>
      <c r="AN37" s="11"/>
      <c r="AO37" s="11"/>
      <c r="AP37" s="11"/>
    </row>
    <row r="38" spans="1:44" ht="14.25" thickBot="1" x14ac:dyDescent="0.2">
      <c r="A38" s="11"/>
      <c r="B38" s="142"/>
      <c r="C38" s="143"/>
      <c r="D38" s="144"/>
      <c r="E38" s="228"/>
      <c r="F38" s="18" t="s">
        <v>7</v>
      </c>
      <c r="G38" s="19">
        <v>3</v>
      </c>
      <c r="H38" s="208"/>
      <c r="I38" s="209"/>
      <c r="J38" s="210"/>
      <c r="K38" s="205">
        <f>H38*EXP(2.67-0.927*LN($AU$22)-0.648*LN(BA$7))*(1+$D45*(1/1.4-1))*(34.6*0.0183*44/12/1000)</f>
        <v>0</v>
      </c>
      <c r="L38" s="206"/>
      <c r="M38" s="207"/>
      <c r="N38" s="258"/>
      <c r="O38" s="259"/>
      <c r="P38" s="260"/>
      <c r="Q38" s="211">
        <f>H38*EXP(2.67-0.927*LN($N36)-0.648*LN(BA$7))*(1+$D45*(1/1.4-1))*(34.6*0.0183*44/12/1000)</f>
        <v>0</v>
      </c>
      <c r="R38" s="212"/>
      <c r="S38" s="213"/>
      <c r="T38" s="11"/>
      <c r="U38" s="142"/>
      <c r="V38" s="143"/>
      <c r="W38" s="144"/>
      <c r="X38" s="228"/>
      <c r="Y38" s="18" t="s">
        <v>7</v>
      </c>
      <c r="Z38" s="19">
        <v>3</v>
      </c>
      <c r="AA38" s="208"/>
      <c r="AB38" s="209"/>
      <c r="AC38" s="210"/>
      <c r="AD38" s="281">
        <f>AA38*EXP(2.67-0.927*LN($AT$22)-0.648*LN(350))*(1+$W45*(1/1.4-1))*(34.6*0.0183*44/12/1000)</f>
        <v>0</v>
      </c>
      <c r="AE38" s="212"/>
      <c r="AF38" s="213"/>
      <c r="AG38" s="258"/>
      <c r="AH38" s="259"/>
      <c r="AI38" s="260"/>
      <c r="AJ38" s="235">
        <f>AA38*EXP(2.67-0.927*LN($AG36)-0.648*LN(BA$7))*(1+$W45*(1/1.4-1))*(34.6*0.0183*44/12/1000)</f>
        <v>0</v>
      </c>
      <c r="AK38" s="233"/>
      <c r="AL38" s="234"/>
      <c r="AM38" s="11"/>
      <c r="AN38" s="11"/>
      <c r="AO38" s="11"/>
      <c r="AP38" s="11"/>
    </row>
    <row r="39" spans="1:44" ht="14.25" thickBot="1" x14ac:dyDescent="0.2">
      <c r="A39" s="11"/>
      <c r="B39" s="142"/>
      <c r="C39" s="143"/>
      <c r="D39" s="144"/>
      <c r="E39" s="226" t="s">
        <v>8</v>
      </c>
      <c r="F39" s="14" t="s">
        <v>9</v>
      </c>
      <c r="G39" s="15">
        <v>4</v>
      </c>
      <c r="H39" s="229"/>
      <c r="I39" s="230"/>
      <c r="J39" s="231"/>
      <c r="K39" s="232">
        <f>H39*EXP(2.71-0.812*LN($AU$23)-0.654*LN(BA$8))*(1+$D45*(1/1.4-1))*(37.7*0.0187*44/12/1000)</f>
        <v>0</v>
      </c>
      <c r="L39" s="233"/>
      <c r="M39" s="234"/>
      <c r="N39" s="258"/>
      <c r="O39" s="259"/>
      <c r="P39" s="260"/>
      <c r="Q39" s="232">
        <f>H39*EXP(2.71-0.812*LN($N36)-0.654*LN(BA$8))*(1+$D45*(1/1.4-1))*(37.7*0.0187*44/12/1000)</f>
        <v>0</v>
      </c>
      <c r="R39" s="233"/>
      <c r="S39" s="234"/>
      <c r="T39" s="11"/>
      <c r="U39" s="142"/>
      <c r="V39" s="143"/>
      <c r="W39" s="144"/>
      <c r="X39" s="226" t="s">
        <v>8</v>
      </c>
      <c r="Y39" s="14" t="s">
        <v>9</v>
      </c>
      <c r="Z39" s="15">
        <v>4</v>
      </c>
      <c r="AA39" s="229"/>
      <c r="AB39" s="230"/>
      <c r="AC39" s="231"/>
      <c r="AD39" s="235">
        <f>AA39*EXP(2.67-0.927*LN($AT$23)-0.648*LN(350))*(1+$W45*(1/1.4-1))*(34.6*0.0183*44/12/1000)</f>
        <v>0</v>
      </c>
      <c r="AE39" s="233"/>
      <c r="AF39" s="234"/>
      <c r="AG39" s="258"/>
      <c r="AH39" s="259"/>
      <c r="AI39" s="260"/>
      <c r="AJ39" s="235">
        <f>AA39*EXP(2.71-0.812*LN($AG36)-0.654*LN(BA$8))*(1+$W45*(1/1.4-1))*(37.7*0.0187*44/12/1000)</f>
        <v>0</v>
      </c>
      <c r="AK39" s="233"/>
      <c r="AL39" s="234"/>
      <c r="AM39" s="11"/>
      <c r="AN39" s="11"/>
      <c r="AO39" s="11"/>
      <c r="AP39" s="11"/>
    </row>
    <row r="40" spans="1:44" ht="14.25" thickBot="1" x14ac:dyDescent="0.2">
      <c r="A40" s="11"/>
      <c r="B40" s="142"/>
      <c r="C40" s="143"/>
      <c r="D40" s="144"/>
      <c r="E40" s="227"/>
      <c r="F40" s="16" t="s">
        <v>10</v>
      </c>
      <c r="G40" s="17">
        <v>5</v>
      </c>
      <c r="H40" s="214"/>
      <c r="I40" s="215"/>
      <c r="J40" s="216"/>
      <c r="K40" s="205">
        <f>H40*EXP(2.71-0.812*LN($AU$24)-0.654*LN(BA$9))*(1+$D45*(1/1.4-1))*(37.7*0.0187*44/12/1000)</f>
        <v>0</v>
      </c>
      <c r="L40" s="206"/>
      <c r="M40" s="207"/>
      <c r="N40" s="258"/>
      <c r="O40" s="259"/>
      <c r="P40" s="260"/>
      <c r="Q40" s="205">
        <f>H40*EXP(2.71-0.812*LN($N36)-0.654*LN(BA$9))*(1+$D45*(1/1.4-1))*(37.7*0.0187*44/12/1000)</f>
        <v>0</v>
      </c>
      <c r="R40" s="206"/>
      <c r="S40" s="207"/>
      <c r="T40" s="11"/>
      <c r="U40" s="142"/>
      <c r="V40" s="143"/>
      <c r="W40" s="144"/>
      <c r="X40" s="227"/>
      <c r="Y40" s="16" t="s">
        <v>10</v>
      </c>
      <c r="Z40" s="17">
        <v>5</v>
      </c>
      <c r="AA40" s="214"/>
      <c r="AB40" s="215"/>
      <c r="AC40" s="216"/>
      <c r="AD40" s="280">
        <f>AA40*EXP(2.67-0.927*LN($AT$24)-0.648*LN(350))*(1+$W45*(1/1.4-1))*(34.6*0.0183*44/12/1000)</f>
        <v>0</v>
      </c>
      <c r="AE40" s="206"/>
      <c r="AF40" s="207"/>
      <c r="AG40" s="258"/>
      <c r="AH40" s="259"/>
      <c r="AI40" s="260"/>
      <c r="AJ40" s="235">
        <f>AA40*EXP(2.71-0.812*LN($AG36)-0.654*LN(BA$9))*(1+$W45*(1/1.4-1))*(37.7*0.0187*44/12/1000)</f>
        <v>0</v>
      </c>
      <c r="AK40" s="233"/>
      <c r="AL40" s="234"/>
      <c r="AM40" s="11"/>
      <c r="AN40" s="11"/>
      <c r="AO40" s="11"/>
      <c r="AP40" s="11"/>
    </row>
    <row r="41" spans="1:44" ht="14.25" thickBot="1" x14ac:dyDescent="0.2">
      <c r="A41" s="11"/>
      <c r="B41" s="142"/>
      <c r="C41" s="146"/>
      <c r="D41" s="147"/>
      <c r="E41" s="227"/>
      <c r="F41" s="16" t="s">
        <v>11</v>
      </c>
      <c r="G41" s="17">
        <v>6</v>
      </c>
      <c r="H41" s="214"/>
      <c r="I41" s="215"/>
      <c r="J41" s="216"/>
      <c r="K41" s="205">
        <f>H41*EXP(2.71-0.812*LN($AU$25)-0.654*LN(BA$10))*(1+$D45*(1/1.4-1))*(37.7*0.0187*44/12/1000)</f>
        <v>0</v>
      </c>
      <c r="L41" s="206"/>
      <c r="M41" s="207"/>
      <c r="N41" s="258"/>
      <c r="O41" s="259"/>
      <c r="P41" s="260"/>
      <c r="Q41" s="205">
        <f>H41*EXP(2.71-0.812*LN($N36)-0.654*LN(BA$10))*(1+$D45*(1/1.4-1))*(37.7*0.0187*44/12/1000)</f>
        <v>0</v>
      </c>
      <c r="R41" s="206"/>
      <c r="S41" s="207"/>
      <c r="T41" s="11"/>
      <c r="U41" s="142"/>
      <c r="V41" s="146"/>
      <c r="W41" s="147"/>
      <c r="X41" s="227"/>
      <c r="Y41" s="16" t="s">
        <v>11</v>
      </c>
      <c r="Z41" s="17">
        <v>6</v>
      </c>
      <c r="AA41" s="214"/>
      <c r="AB41" s="215"/>
      <c r="AC41" s="216"/>
      <c r="AD41" s="280">
        <f>AA41*EXP(2.67-0.927*LN($AT$25)-0.648*LN(350))*(1+$W45*(1/1.4-1))*(34.6*0.0183*44/12/1000)</f>
        <v>0</v>
      </c>
      <c r="AE41" s="206"/>
      <c r="AF41" s="207"/>
      <c r="AG41" s="258"/>
      <c r="AH41" s="259"/>
      <c r="AI41" s="260"/>
      <c r="AJ41" s="235">
        <f>AA41*EXP(2.71-0.812*LN($AG36)-0.654*LN(BA$10))*(1+$W45*(1/1.4-1))*(37.7*0.0187*44/12/1000)</f>
        <v>0</v>
      </c>
      <c r="AK41" s="233"/>
      <c r="AL41" s="234"/>
      <c r="AM41" s="11"/>
      <c r="AN41" s="11"/>
      <c r="AO41" s="11"/>
      <c r="AP41" s="11"/>
    </row>
    <row r="42" spans="1:44" ht="14.25" thickBot="1" x14ac:dyDescent="0.2">
      <c r="A42" s="11"/>
      <c r="B42" s="148"/>
      <c r="C42" s="149"/>
      <c r="D42" s="150"/>
      <c r="E42" s="227"/>
      <c r="F42" s="16" t="s">
        <v>12</v>
      </c>
      <c r="G42" s="17">
        <v>7</v>
      </c>
      <c r="H42" s="214"/>
      <c r="I42" s="215"/>
      <c r="J42" s="216"/>
      <c r="K42" s="205">
        <f>H42*EXP(2.71-0.812*LN($AU$26)-0.654*LN(BA$11))*(1+$D45*(1/1.4-1))*(37.7*0.0187*44/12/1000)</f>
        <v>0</v>
      </c>
      <c r="L42" s="206"/>
      <c r="M42" s="207"/>
      <c r="N42" s="258"/>
      <c r="O42" s="259"/>
      <c r="P42" s="260"/>
      <c r="Q42" s="205">
        <f>H42*EXP(2.71-0.812*LN($N36)-0.654*LN(BA$11))*(1+$D45*(1/1.4-1))*(37.7*0.0187*44/12/1000)</f>
        <v>0</v>
      </c>
      <c r="R42" s="206"/>
      <c r="S42" s="207"/>
      <c r="T42" s="11"/>
      <c r="U42" s="148"/>
      <c r="V42" s="149"/>
      <c r="W42" s="150"/>
      <c r="X42" s="227"/>
      <c r="Y42" s="16" t="s">
        <v>12</v>
      </c>
      <c r="Z42" s="17">
        <v>7</v>
      </c>
      <c r="AA42" s="214"/>
      <c r="AB42" s="215"/>
      <c r="AC42" s="216"/>
      <c r="AD42" s="280">
        <f>AA42*EXP(2.67-0.927*LN($AT$26)-0.648*LN(350))*(1+$W45*(1/1.4-1))*(34.6*0.0183*44/12/1000)</f>
        <v>0</v>
      </c>
      <c r="AE42" s="206"/>
      <c r="AF42" s="207"/>
      <c r="AG42" s="258"/>
      <c r="AH42" s="259"/>
      <c r="AI42" s="260"/>
      <c r="AJ42" s="235">
        <f>AA42*EXP(2.71-0.812*LN($AG36)-0.654*LN(BA$11))*(1+$W45*(1/1.4-1))*(37.7*0.0187*44/12/1000)</f>
        <v>0</v>
      </c>
      <c r="AK42" s="233"/>
      <c r="AL42" s="234"/>
      <c r="AM42" s="11"/>
      <c r="AN42" s="11"/>
      <c r="AO42" s="11"/>
      <c r="AP42" s="11"/>
    </row>
    <row r="43" spans="1:44" ht="14.25" thickBot="1" x14ac:dyDescent="0.2">
      <c r="A43" s="11"/>
      <c r="B43" s="148"/>
      <c r="C43" s="149"/>
      <c r="D43" s="150"/>
      <c r="E43" s="227"/>
      <c r="F43" s="16" t="s">
        <v>13</v>
      </c>
      <c r="G43" s="17">
        <v>8</v>
      </c>
      <c r="H43" s="214"/>
      <c r="I43" s="215"/>
      <c r="J43" s="216"/>
      <c r="K43" s="205">
        <f>H43*EXP(2.71-0.812*LN($AU$27)-0.654*LN(BA$12))*(1+$D45*(1/1.4-1))*(37.7*0.0187*44/12/1000)</f>
        <v>0</v>
      </c>
      <c r="L43" s="206"/>
      <c r="M43" s="207"/>
      <c r="N43" s="258"/>
      <c r="O43" s="259"/>
      <c r="P43" s="260"/>
      <c r="Q43" s="205">
        <f>H43*EXP(2.71-0.812*LN($N36)-0.654*LN(BA$12))*(1+$D45*(1/1.4-1))*(37.7*0.0187*44/12/1000)</f>
        <v>0</v>
      </c>
      <c r="R43" s="206"/>
      <c r="S43" s="207"/>
      <c r="T43" s="11"/>
      <c r="U43" s="148"/>
      <c r="V43" s="149"/>
      <c r="W43" s="150"/>
      <c r="X43" s="227"/>
      <c r="Y43" s="16" t="s">
        <v>13</v>
      </c>
      <c r="Z43" s="17">
        <v>8</v>
      </c>
      <c r="AA43" s="214"/>
      <c r="AB43" s="215"/>
      <c r="AC43" s="216"/>
      <c r="AD43" s="280">
        <f>AA43*EXP(2.67-0.927*LN($AT$26)-0.648*LN(350))*(1+$W45*(1/1.4-1))*(34.6*0.0183*44/12/1000)</f>
        <v>0</v>
      </c>
      <c r="AE43" s="206"/>
      <c r="AF43" s="207"/>
      <c r="AG43" s="258"/>
      <c r="AH43" s="259"/>
      <c r="AI43" s="260"/>
      <c r="AJ43" s="235">
        <f>AA43*EXP(2.71-0.812*LN($AG36)-0.654*LN(BA$12))*(1+$W45*(1/1.4-1))*(37.7*0.0187*44/12/1000)</f>
        <v>0</v>
      </c>
      <c r="AK43" s="233"/>
      <c r="AL43" s="234"/>
      <c r="AM43" s="11"/>
      <c r="AN43" s="11"/>
      <c r="AO43" s="11"/>
      <c r="AP43" s="11"/>
    </row>
    <row r="44" spans="1:44" ht="13.5" customHeight="1" thickBot="1" x14ac:dyDescent="0.2">
      <c r="A44" s="11"/>
      <c r="B44" s="142"/>
      <c r="C44" s="146"/>
      <c r="D44" s="147"/>
      <c r="E44" s="227"/>
      <c r="F44" s="16" t="s">
        <v>14</v>
      </c>
      <c r="G44" s="17">
        <v>9</v>
      </c>
      <c r="H44" s="214"/>
      <c r="I44" s="215"/>
      <c r="J44" s="216"/>
      <c r="K44" s="205">
        <f>H44*EXP(2.71-0.812*LN($AU$28)-0.654*LN(BA$13))*(1+$D45*(1/1.4-1))*(37.7*0.0187*44/12/1000)</f>
        <v>0</v>
      </c>
      <c r="L44" s="206"/>
      <c r="M44" s="207"/>
      <c r="N44" s="258"/>
      <c r="O44" s="259"/>
      <c r="P44" s="260"/>
      <c r="Q44" s="205">
        <f>H44*EXP(2.71-0.812*LN($N36)-0.654*LN(BA$13))*(1+$D45*(1/1.4-1))*(37.7*0.0187*44/12/1000)</f>
        <v>0</v>
      </c>
      <c r="R44" s="206"/>
      <c r="S44" s="207"/>
      <c r="T44" s="11"/>
      <c r="U44" s="142"/>
      <c r="V44" s="146"/>
      <c r="W44" s="147"/>
      <c r="X44" s="227"/>
      <c r="Y44" s="16" t="s">
        <v>14</v>
      </c>
      <c r="Z44" s="17">
        <v>9</v>
      </c>
      <c r="AA44" s="214"/>
      <c r="AB44" s="215"/>
      <c r="AC44" s="216"/>
      <c r="AD44" s="280">
        <f>AA44*EXP(2.67-0.927*LN($AT$26)-0.648*LN(350))*(1+$W45*(1/1.4-1))*(34.6*0.0183*44/12/1000)</f>
        <v>0</v>
      </c>
      <c r="AE44" s="206"/>
      <c r="AF44" s="207"/>
      <c r="AG44" s="258"/>
      <c r="AH44" s="259"/>
      <c r="AI44" s="260"/>
      <c r="AJ44" s="235">
        <f>AA44*EXP(2.71-0.812*LN($AG36)-0.654*LN(BA$13))*(1+$W45*(1/1.4-1))*(37.7*0.0187*44/12/1000)</f>
        <v>0</v>
      </c>
      <c r="AK44" s="233"/>
      <c r="AL44" s="234"/>
      <c r="AM44" s="11"/>
      <c r="AN44" s="11"/>
      <c r="AO44" s="11"/>
      <c r="AP44" s="11"/>
    </row>
    <row r="45" spans="1:44" ht="14.25" thickBot="1" x14ac:dyDescent="0.2">
      <c r="A45" s="11"/>
      <c r="B45" s="267" t="s">
        <v>76</v>
      </c>
      <c r="C45" s="268"/>
      <c r="D45" s="264"/>
      <c r="E45" s="227"/>
      <c r="F45" s="16" t="s">
        <v>15</v>
      </c>
      <c r="G45" s="17">
        <v>10</v>
      </c>
      <c r="H45" s="214"/>
      <c r="I45" s="215"/>
      <c r="J45" s="216"/>
      <c r="K45" s="205">
        <f>H45*EXP(2.71-0.812*LN($AU$29)-0.654*LN(BA$14))*(1+$D45*(1/1.4-1))*(37.7*0.0187*44/12/1000)</f>
        <v>0</v>
      </c>
      <c r="L45" s="206"/>
      <c r="M45" s="207"/>
      <c r="N45" s="258"/>
      <c r="O45" s="259"/>
      <c r="P45" s="260"/>
      <c r="Q45" s="205">
        <f>H45*EXP(2.71-0.812*LN($N36)-0.654*LN(BA$14))*(1+$D45*(1/1.4-1))*(37.7*0.0187*44/12/1000)</f>
        <v>0</v>
      </c>
      <c r="R45" s="206"/>
      <c r="S45" s="207"/>
      <c r="T45" s="11"/>
      <c r="U45" s="267" t="s">
        <v>75</v>
      </c>
      <c r="V45" s="268"/>
      <c r="W45" s="264"/>
      <c r="X45" s="227"/>
      <c r="Y45" s="16" t="s">
        <v>15</v>
      </c>
      <c r="Z45" s="17">
        <v>10</v>
      </c>
      <c r="AA45" s="214"/>
      <c r="AB45" s="215"/>
      <c r="AC45" s="216"/>
      <c r="AD45" s="280">
        <f>AA45*EXP(2.67-0.927*LN($AT$26)-0.648*LN(350))*(1+$W45*(1/1.4-1))*(34.6*0.0183*44/12/1000)</f>
        <v>0</v>
      </c>
      <c r="AE45" s="206"/>
      <c r="AF45" s="207"/>
      <c r="AG45" s="258"/>
      <c r="AH45" s="259"/>
      <c r="AI45" s="260"/>
      <c r="AJ45" s="235">
        <f>AA45*EXP(2.71-0.812*LN($AG36)-0.654*LN(BA$14))*(1+$W45*(1/1.4-1))*(37.7*0.0187*44/12/1000)</f>
        <v>0</v>
      </c>
      <c r="AK45" s="233"/>
      <c r="AL45" s="234"/>
      <c r="AM45" s="11"/>
      <c r="AN45" s="11"/>
      <c r="AO45" s="11"/>
      <c r="AP45" s="11"/>
    </row>
    <row r="46" spans="1:44" ht="14.25" thickBot="1" x14ac:dyDescent="0.2">
      <c r="A46" s="11"/>
      <c r="B46" s="269"/>
      <c r="C46" s="270"/>
      <c r="D46" s="265"/>
      <c r="E46" s="228"/>
      <c r="F46" s="18" t="s">
        <v>16</v>
      </c>
      <c r="G46" s="19">
        <v>11</v>
      </c>
      <c r="H46" s="208"/>
      <c r="I46" s="209"/>
      <c r="J46" s="210"/>
      <c r="K46" s="211">
        <f>H46*EXP(2.71-0.812*LN($AU$30)-0.654*LN(BA$15))*(1+$D45*(1/1.4-1))*(37.7*0.0187*44/12/1000)</f>
        <v>0</v>
      </c>
      <c r="L46" s="212"/>
      <c r="M46" s="213"/>
      <c r="N46" s="261"/>
      <c r="O46" s="262"/>
      <c r="P46" s="263"/>
      <c r="Q46" s="211">
        <f>H46*EXP(2.71-0.812*LN($N36)-0.654*LN(BA$15))*(1+$D45*(1/1.4-1))*(37.7*0.0187*44/12/1000)</f>
        <v>0</v>
      </c>
      <c r="R46" s="212"/>
      <c r="S46" s="213"/>
      <c r="T46" s="11"/>
      <c r="U46" s="269"/>
      <c r="V46" s="270"/>
      <c r="W46" s="265"/>
      <c r="X46" s="228"/>
      <c r="Y46" s="18" t="s">
        <v>16</v>
      </c>
      <c r="Z46" s="19">
        <v>11</v>
      </c>
      <c r="AA46" s="208"/>
      <c r="AB46" s="209"/>
      <c r="AC46" s="210"/>
      <c r="AD46" s="281">
        <f>AA46*EXP(2.67-0.927*LN($AT$26)-0.648*LN(350))*(1+$W45*(1/1.4-1))*(34.6*0.0183*44/12/1000)</f>
        <v>0</v>
      </c>
      <c r="AE46" s="212"/>
      <c r="AF46" s="213"/>
      <c r="AG46" s="261"/>
      <c r="AH46" s="262"/>
      <c r="AI46" s="263"/>
      <c r="AJ46" s="235">
        <f>AA46*EXP(2.71-0.812*LN($AG36)-0.654*LN(BA$15))*(1+$W45*(1/1.4-1))*(37.7*0.0187*44/12/1000)</f>
        <v>0</v>
      </c>
      <c r="AK46" s="233"/>
      <c r="AL46" s="234"/>
      <c r="AM46" s="11"/>
      <c r="AN46" s="11"/>
      <c r="AO46" s="11"/>
      <c r="AP46" s="11"/>
    </row>
    <row r="47" spans="1:44" ht="14.25" thickBot="1" x14ac:dyDescent="0.2">
      <c r="A47" s="11"/>
      <c r="B47" s="271"/>
      <c r="C47" s="272"/>
      <c r="D47" s="266"/>
      <c r="E47" s="243" t="s">
        <v>26</v>
      </c>
      <c r="F47" s="244"/>
      <c r="G47" s="244"/>
      <c r="H47" s="245">
        <f>SUM(H36:J46)</f>
        <v>0</v>
      </c>
      <c r="I47" s="246"/>
      <c r="J47" s="247"/>
      <c r="K47" s="88" t="str">
        <f>IF(BG7=FALSE,"!","")</f>
        <v/>
      </c>
      <c r="L47" s="201">
        <f>SUM(K36:M46)</f>
        <v>0</v>
      </c>
      <c r="M47" s="202"/>
      <c r="N47" s="248"/>
      <c r="O47" s="246"/>
      <c r="P47" s="247"/>
      <c r="Q47" s="88" t="str">
        <f>IF(BG7=FALSE,"!","")</f>
        <v/>
      </c>
      <c r="R47" s="201">
        <f>SUM(Q36:S46)</f>
        <v>0</v>
      </c>
      <c r="S47" s="202"/>
      <c r="T47" s="11"/>
      <c r="U47" s="271"/>
      <c r="V47" s="272"/>
      <c r="W47" s="266"/>
      <c r="X47" s="243" t="s">
        <v>26</v>
      </c>
      <c r="Y47" s="244"/>
      <c r="Z47" s="244"/>
      <c r="AA47" s="203">
        <f>SUM(AA36:AC46)</f>
        <v>0</v>
      </c>
      <c r="AB47" s="203"/>
      <c r="AC47" s="204"/>
      <c r="AD47" s="88" t="str">
        <f>IF(BK7=FALSE,"!","")</f>
        <v/>
      </c>
      <c r="AE47" s="201">
        <f>SUM(AD36:AF46)</f>
        <v>0</v>
      </c>
      <c r="AF47" s="202"/>
      <c r="AG47" s="203">
        <f>SUM(AG36:AI46)</f>
        <v>0.1</v>
      </c>
      <c r="AH47" s="203"/>
      <c r="AI47" s="204"/>
      <c r="AJ47" s="88" t="str">
        <f>IF(BK7=FALSE,"!","")</f>
        <v/>
      </c>
      <c r="AK47" s="201">
        <f>SUM(AJ36:AL46)</f>
        <v>0</v>
      </c>
      <c r="AL47" s="202"/>
      <c r="AM47" s="11"/>
      <c r="AN47" s="11"/>
      <c r="AO47" s="11"/>
      <c r="AP47" s="11"/>
    </row>
    <row r="48" spans="1:44" ht="14.25" thickBo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row>
    <row r="49" spans="1:42" x14ac:dyDescent="0.15">
      <c r="A49" s="11"/>
      <c r="B49" s="153" t="s">
        <v>104</v>
      </c>
      <c r="C49" s="140"/>
      <c r="D49" s="141"/>
      <c r="E49" s="276" t="s">
        <v>0</v>
      </c>
      <c r="F49" s="277"/>
      <c r="G49" s="277"/>
      <c r="H49" s="249" t="s">
        <v>17</v>
      </c>
      <c r="I49" s="250"/>
      <c r="J49" s="251"/>
      <c r="K49" s="219" t="s">
        <v>64</v>
      </c>
      <c r="L49" s="220"/>
      <c r="M49" s="221"/>
      <c r="N49" s="236" t="s">
        <v>67</v>
      </c>
      <c r="O49" s="237"/>
      <c r="P49" s="237"/>
      <c r="Q49" s="237"/>
      <c r="R49" s="237"/>
      <c r="S49" s="238"/>
      <c r="T49" s="11"/>
      <c r="U49" s="152" t="s">
        <v>113</v>
      </c>
      <c r="V49" s="140"/>
      <c r="W49" s="141"/>
      <c r="X49" s="276" t="s">
        <v>0</v>
      </c>
      <c r="Y49" s="277"/>
      <c r="Z49" s="277"/>
      <c r="AA49" s="249" t="s">
        <v>17</v>
      </c>
      <c r="AB49" s="250"/>
      <c r="AC49" s="251"/>
      <c r="AD49" s="219" t="s">
        <v>64</v>
      </c>
      <c r="AE49" s="220"/>
      <c r="AF49" s="221"/>
      <c r="AG49" s="236" t="s">
        <v>67</v>
      </c>
      <c r="AH49" s="237"/>
      <c r="AI49" s="237"/>
      <c r="AJ49" s="237"/>
      <c r="AK49" s="237"/>
      <c r="AL49" s="238"/>
      <c r="AM49" s="11"/>
      <c r="AN49" s="11"/>
      <c r="AO49" s="11"/>
      <c r="AP49" s="11"/>
    </row>
    <row r="50" spans="1:42" ht="14.25" thickBot="1" x14ac:dyDescent="0.2">
      <c r="A50" s="11"/>
      <c r="B50" s="142"/>
      <c r="C50" s="143"/>
      <c r="D50" s="144"/>
      <c r="E50" s="12" t="s">
        <v>1</v>
      </c>
      <c r="F50" s="13" t="s">
        <v>2</v>
      </c>
      <c r="G50" s="20" t="s">
        <v>3</v>
      </c>
      <c r="H50" s="252"/>
      <c r="I50" s="253"/>
      <c r="J50" s="254"/>
      <c r="K50" s="222"/>
      <c r="L50" s="223"/>
      <c r="M50" s="224"/>
      <c r="N50" s="239" t="s">
        <v>30</v>
      </c>
      <c r="O50" s="240"/>
      <c r="P50" s="240"/>
      <c r="Q50" s="241" t="s">
        <v>82</v>
      </c>
      <c r="R50" s="241"/>
      <c r="S50" s="242"/>
      <c r="T50" s="11"/>
      <c r="U50" s="142"/>
      <c r="V50" s="143"/>
      <c r="W50" s="144"/>
      <c r="X50" s="12" t="s">
        <v>1</v>
      </c>
      <c r="Y50" s="13" t="s">
        <v>2</v>
      </c>
      <c r="Z50" s="20" t="s">
        <v>3</v>
      </c>
      <c r="AA50" s="252"/>
      <c r="AB50" s="253"/>
      <c r="AC50" s="254"/>
      <c r="AD50" s="222"/>
      <c r="AE50" s="223"/>
      <c r="AF50" s="224"/>
      <c r="AG50" s="239" t="s">
        <v>30</v>
      </c>
      <c r="AH50" s="240"/>
      <c r="AI50" s="240"/>
      <c r="AJ50" s="241" t="s">
        <v>82</v>
      </c>
      <c r="AK50" s="241"/>
      <c r="AL50" s="242"/>
      <c r="AM50" s="11"/>
      <c r="AN50" s="11"/>
      <c r="AO50" s="11"/>
      <c r="AP50" s="11"/>
    </row>
    <row r="51" spans="1:42" ht="13.5" customHeight="1" thickBot="1" x14ac:dyDescent="0.2">
      <c r="A51" s="11"/>
      <c r="B51" s="142"/>
      <c r="C51" s="145"/>
      <c r="D51" s="144"/>
      <c r="E51" s="226" t="s">
        <v>4</v>
      </c>
      <c r="F51" s="14" t="s">
        <v>5</v>
      </c>
      <c r="G51" s="15">
        <v>1</v>
      </c>
      <c r="H51" s="229"/>
      <c r="I51" s="230"/>
      <c r="J51" s="231"/>
      <c r="K51" s="235">
        <f>H51*EXP(2.67-0.927*LN($AU$20)-0.648*LN(BA$5))*(1+$D60*(1/1.4-1))*(34.6*0.0183*44/12/1000)</f>
        <v>0</v>
      </c>
      <c r="L51" s="233"/>
      <c r="M51" s="234"/>
      <c r="N51" s="255">
        <v>0.1</v>
      </c>
      <c r="O51" s="256"/>
      <c r="P51" s="257"/>
      <c r="Q51" s="232">
        <f>H51*EXP(2.67-0.927*LN($N51)-0.648*LN(BA$5))*(1+$D60*(1/1.4-1))*(34.6*0.0183*44/12/1000)</f>
        <v>0</v>
      </c>
      <c r="R51" s="233"/>
      <c r="S51" s="234"/>
      <c r="T51" s="11"/>
      <c r="U51" s="142"/>
      <c r="V51" s="145"/>
      <c r="W51" s="144"/>
      <c r="X51" s="226" t="s">
        <v>4</v>
      </c>
      <c r="Y51" s="14" t="s">
        <v>5</v>
      </c>
      <c r="Z51" s="15">
        <v>1</v>
      </c>
      <c r="AA51" s="229"/>
      <c r="AB51" s="230"/>
      <c r="AC51" s="231"/>
      <c r="AD51" s="235">
        <f>AA51*EXP(2.67-0.927*LN($AT$20)-0.648*LN(350))*(1+$W60*(1/1.4-1))*(34.6*0.0183*44/12/1000)</f>
        <v>0</v>
      </c>
      <c r="AE51" s="233"/>
      <c r="AF51" s="234"/>
      <c r="AG51" s="255">
        <v>0.1</v>
      </c>
      <c r="AH51" s="256"/>
      <c r="AI51" s="257"/>
      <c r="AJ51" s="235">
        <f>AA51*EXP(2.67-0.927*LN($AG51)-0.648*LN(BA$5))*(1+$W60*(1/1.4-1))*(34.6*0.0183*44/12/1000)</f>
        <v>0</v>
      </c>
      <c r="AK51" s="233"/>
      <c r="AL51" s="234"/>
      <c r="AM51" s="11"/>
      <c r="AN51" s="11"/>
      <c r="AO51" s="11"/>
      <c r="AP51" s="11"/>
    </row>
    <row r="52" spans="1:42" ht="14.25" thickBot="1" x14ac:dyDescent="0.2">
      <c r="A52" s="11"/>
      <c r="B52" s="142"/>
      <c r="C52" s="143"/>
      <c r="D52" s="144"/>
      <c r="E52" s="227"/>
      <c r="F52" s="16" t="s">
        <v>6</v>
      </c>
      <c r="G52" s="17">
        <v>2</v>
      </c>
      <c r="H52" s="214"/>
      <c r="I52" s="215"/>
      <c r="J52" s="216"/>
      <c r="K52" s="205">
        <f>H52*EXP(2.67-0.927*LN($AU$21)-0.648*LN(BA$6))*(1+$D60*(1/1.4-1))*(34.6*0.0183*44/12/1000)</f>
        <v>0</v>
      </c>
      <c r="L52" s="206"/>
      <c r="M52" s="207"/>
      <c r="N52" s="258"/>
      <c r="O52" s="259"/>
      <c r="P52" s="260"/>
      <c r="Q52" s="205">
        <f>H52*EXP(2.67-0.927*LN($N51)-0.648*LN(BA$6))*(1+$D60*(1/1.4-1))*(34.6*0.0183*44/12/1000)</f>
        <v>0</v>
      </c>
      <c r="R52" s="206"/>
      <c r="S52" s="207"/>
      <c r="T52" s="11"/>
      <c r="U52" s="142"/>
      <c r="V52" s="143"/>
      <c r="W52" s="144"/>
      <c r="X52" s="227"/>
      <c r="Y52" s="16" t="s">
        <v>6</v>
      </c>
      <c r="Z52" s="17">
        <v>2</v>
      </c>
      <c r="AA52" s="214"/>
      <c r="AB52" s="215"/>
      <c r="AC52" s="216"/>
      <c r="AD52" s="280">
        <f>AA52*EXP(2.67-0.927*LN($AT$21)-0.648*LN(350))*(1+$W60*(1/1.4-1))*(34.6*0.0183*44/12/1000)</f>
        <v>0</v>
      </c>
      <c r="AE52" s="206"/>
      <c r="AF52" s="207"/>
      <c r="AG52" s="258"/>
      <c r="AH52" s="259"/>
      <c r="AI52" s="260"/>
      <c r="AJ52" s="235">
        <f>AA52*EXP(2.67-0.927*LN($AG51)-0.648*LN(BA$6))*(1+$W60*(1/1.4-1))*(34.6*0.0183*44/12/1000)</f>
        <v>0</v>
      </c>
      <c r="AK52" s="233"/>
      <c r="AL52" s="234"/>
      <c r="AM52" s="11"/>
      <c r="AN52" s="11"/>
      <c r="AO52" s="11"/>
      <c r="AP52" s="11"/>
    </row>
    <row r="53" spans="1:42" ht="14.25" thickBot="1" x14ac:dyDescent="0.2">
      <c r="A53" s="11"/>
      <c r="B53" s="142"/>
      <c r="C53" s="143"/>
      <c r="D53" s="144"/>
      <c r="E53" s="228"/>
      <c r="F53" s="18" t="s">
        <v>7</v>
      </c>
      <c r="G53" s="19">
        <v>3</v>
      </c>
      <c r="H53" s="208"/>
      <c r="I53" s="209"/>
      <c r="J53" s="210"/>
      <c r="K53" s="205">
        <f>H53*EXP(2.67-0.927*LN($AU$22)-0.648*LN(BA$7))*(1+$D60*(1/1.4-1))*(34.6*0.0183*44/12/1000)</f>
        <v>0</v>
      </c>
      <c r="L53" s="206"/>
      <c r="M53" s="207"/>
      <c r="N53" s="258"/>
      <c r="O53" s="259"/>
      <c r="P53" s="260"/>
      <c r="Q53" s="211">
        <f>H53*EXP(2.67-0.927*LN($N51)-0.648*LN(BA$7))*(1+$D60*(1/1.4-1))*(34.6*0.0183*44/12/1000)</f>
        <v>0</v>
      </c>
      <c r="R53" s="212"/>
      <c r="S53" s="213"/>
      <c r="T53" s="11"/>
      <c r="U53" s="142"/>
      <c r="V53" s="143"/>
      <c r="W53" s="144"/>
      <c r="X53" s="228"/>
      <c r="Y53" s="18" t="s">
        <v>7</v>
      </c>
      <c r="Z53" s="19">
        <v>3</v>
      </c>
      <c r="AA53" s="208"/>
      <c r="AB53" s="209"/>
      <c r="AC53" s="210"/>
      <c r="AD53" s="281">
        <f>AA53*EXP(2.67-0.927*LN($AT$22)-0.648*LN(350))*(1+$W60*(1/1.4-1))*(34.6*0.0183*44/12/1000)</f>
        <v>0</v>
      </c>
      <c r="AE53" s="212"/>
      <c r="AF53" s="213"/>
      <c r="AG53" s="258"/>
      <c r="AH53" s="259"/>
      <c r="AI53" s="260"/>
      <c r="AJ53" s="235">
        <f>AA53*EXP(2.67-0.927*LN($AG51)-0.648*LN(BA$7))*(1+$W60*(1/1.4-1))*(34.6*0.0183*44/12/1000)</f>
        <v>0</v>
      </c>
      <c r="AK53" s="233"/>
      <c r="AL53" s="234"/>
      <c r="AM53" s="11"/>
      <c r="AN53" s="11"/>
      <c r="AO53" s="11"/>
      <c r="AP53" s="11"/>
    </row>
    <row r="54" spans="1:42" ht="14.25" thickBot="1" x14ac:dyDescent="0.2">
      <c r="A54" s="11"/>
      <c r="B54" s="142"/>
      <c r="C54" s="143"/>
      <c r="D54" s="144"/>
      <c r="E54" s="226" t="s">
        <v>8</v>
      </c>
      <c r="F54" s="14" t="s">
        <v>9</v>
      </c>
      <c r="G54" s="15">
        <v>4</v>
      </c>
      <c r="H54" s="229"/>
      <c r="I54" s="230"/>
      <c r="J54" s="231"/>
      <c r="K54" s="232">
        <f>H54*EXP(2.71-0.812*LN($AU$23)-0.654*LN(BA$8))*(1+$D60*(1/1.4-1))*(37.7*0.0187*44/12/1000)</f>
        <v>0</v>
      </c>
      <c r="L54" s="233"/>
      <c r="M54" s="234"/>
      <c r="N54" s="258"/>
      <c r="O54" s="259"/>
      <c r="P54" s="260"/>
      <c r="Q54" s="232">
        <f>H54*EXP(2.71-0.812*LN($N51)-0.654*LN(BA$8))*(1+$D60*(1/1.4-1))*(37.7*0.0187*44/12/1000)</f>
        <v>0</v>
      </c>
      <c r="R54" s="233"/>
      <c r="S54" s="234"/>
      <c r="T54" s="11"/>
      <c r="U54" s="142"/>
      <c r="V54" s="143"/>
      <c r="W54" s="144"/>
      <c r="X54" s="226" t="s">
        <v>8</v>
      </c>
      <c r="Y54" s="14" t="s">
        <v>9</v>
      </c>
      <c r="Z54" s="15">
        <v>4</v>
      </c>
      <c r="AA54" s="229"/>
      <c r="AB54" s="230"/>
      <c r="AC54" s="231"/>
      <c r="AD54" s="235">
        <f>AA54*EXP(2.67-0.927*LN($AT$23)-0.648*LN(350))*(1+$W60*(1/1.4-1))*(34.6*0.0183*44/12/1000)</f>
        <v>0</v>
      </c>
      <c r="AE54" s="233"/>
      <c r="AF54" s="234"/>
      <c r="AG54" s="258"/>
      <c r="AH54" s="259"/>
      <c r="AI54" s="260"/>
      <c r="AJ54" s="235">
        <f>AA54*EXP(2.71-0.812*LN($AG51)-0.654*LN(BA$8))*(1+$W60*(1/1.4-1))*(37.7*0.0187*44/12/1000)</f>
        <v>0</v>
      </c>
      <c r="AK54" s="233"/>
      <c r="AL54" s="234"/>
      <c r="AM54" s="11"/>
      <c r="AN54" s="11"/>
      <c r="AO54" s="11"/>
      <c r="AP54" s="11"/>
    </row>
    <row r="55" spans="1:42" ht="14.25" thickBot="1" x14ac:dyDescent="0.2">
      <c r="A55" s="11"/>
      <c r="B55" s="142"/>
      <c r="C55" s="143"/>
      <c r="D55" s="144"/>
      <c r="E55" s="227"/>
      <c r="F55" s="16" t="s">
        <v>10</v>
      </c>
      <c r="G55" s="17">
        <v>5</v>
      </c>
      <c r="H55" s="214"/>
      <c r="I55" s="215"/>
      <c r="J55" s="216"/>
      <c r="K55" s="205">
        <f>H55*EXP(2.71-0.812*LN($AU$24)-0.654*LN(BA$9))*(1+$D60*(1/1.4-1))*(37.7*0.0187*44/12/1000)</f>
        <v>0</v>
      </c>
      <c r="L55" s="206"/>
      <c r="M55" s="207"/>
      <c r="N55" s="258"/>
      <c r="O55" s="259"/>
      <c r="P55" s="260"/>
      <c r="Q55" s="205">
        <f>H55*EXP(2.71-0.812*LN($N51)-0.654*LN(BA$9))*(1+$D60*(1/1.4-1))*(37.7*0.0187*44/12/1000)</f>
        <v>0</v>
      </c>
      <c r="R55" s="206"/>
      <c r="S55" s="207"/>
      <c r="T55" s="11"/>
      <c r="U55" s="142"/>
      <c r="V55" s="143"/>
      <c r="W55" s="144"/>
      <c r="X55" s="227"/>
      <c r="Y55" s="16" t="s">
        <v>10</v>
      </c>
      <c r="Z55" s="17">
        <v>5</v>
      </c>
      <c r="AA55" s="214"/>
      <c r="AB55" s="215"/>
      <c r="AC55" s="216"/>
      <c r="AD55" s="280">
        <f>AA55*EXP(2.67-0.927*LN($AT$24)-0.648*LN(350))*(1+$W60*(1/1.4-1))*(34.6*0.0183*44/12/1000)</f>
        <v>0</v>
      </c>
      <c r="AE55" s="206"/>
      <c r="AF55" s="207"/>
      <c r="AG55" s="258"/>
      <c r="AH55" s="259"/>
      <c r="AI55" s="260"/>
      <c r="AJ55" s="235">
        <f>AA55*EXP(2.71-0.812*LN($AG51)-0.654*LN(BA$9))*(1+$W60*(1/1.4-1))*(37.7*0.0187*44/12/1000)</f>
        <v>0</v>
      </c>
      <c r="AK55" s="233"/>
      <c r="AL55" s="234"/>
      <c r="AM55" s="11"/>
      <c r="AN55" s="11"/>
      <c r="AO55" s="11"/>
      <c r="AP55" s="11"/>
    </row>
    <row r="56" spans="1:42" ht="14.25" thickBot="1" x14ac:dyDescent="0.2">
      <c r="A56" s="11"/>
      <c r="B56" s="142"/>
      <c r="C56" s="146"/>
      <c r="D56" s="147"/>
      <c r="E56" s="227"/>
      <c r="F56" s="16" t="s">
        <v>11</v>
      </c>
      <c r="G56" s="17">
        <v>6</v>
      </c>
      <c r="H56" s="214"/>
      <c r="I56" s="215"/>
      <c r="J56" s="216"/>
      <c r="K56" s="205">
        <f>H56*EXP(2.71-0.812*LN($AU$25)-0.654*LN(BA$10))*(1+$D60*(1/1.4-1))*(37.7*0.0187*44/12/1000)</f>
        <v>0</v>
      </c>
      <c r="L56" s="206"/>
      <c r="M56" s="207"/>
      <c r="N56" s="258"/>
      <c r="O56" s="259"/>
      <c r="P56" s="260"/>
      <c r="Q56" s="205">
        <f>H56*EXP(2.71-0.812*LN($N51)-0.654*LN(BA$10))*(1+$D60*(1/1.4-1))*(37.7*0.0187*44/12/1000)</f>
        <v>0</v>
      </c>
      <c r="R56" s="206"/>
      <c r="S56" s="207"/>
      <c r="T56" s="11"/>
      <c r="U56" s="142"/>
      <c r="V56" s="146"/>
      <c r="W56" s="147"/>
      <c r="X56" s="227"/>
      <c r="Y56" s="16" t="s">
        <v>11</v>
      </c>
      <c r="Z56" s="17">
        <v>6</v>
      </c>
      <c r="AA56" s="214"/>
      <c r="AB56" s="215"/>
      <c r="AC56" s="216"/>
      <c r="AD56" s="280">
        <f>AA56*EXP(2.67-0.927*LN($AT$25)-0.648*LN(350))*(1+$W60*(1/1.4-1))*(34.6*0.0183*44/12/1000)</f>
        <v>0</v>
      </c>
      <c r="AE56" s="206"/>
      <c r="AF56" s="207"/>
      <c r="AG56" s="258"/>
      <c r="AH56" s="259"/>
      <c r="AI56" s="260"/>
      <c r="AJ56" s="235">
        <f>AA56*EXP(2.71-0.812*LN($AG51)-0.654*LN(BA$10))*(1+$W60*(1/1.4-1))*(37.7*0.0187*44/12/1000)</f>
        <v>0</v>
      </c>
      <c r="AK56" s="233"/>
      <c r="AL56" s="234"/>
      <c r="AM56" s="11"/>
      <c r="AN56" s="11"/>
      <c r="AO56" s="11"/>
      <c r="AP56" s="11"/>
    </row>
    <row r="57" spans="1:42" ht="14.25" thickBot="1" x14ac:dyDescent="0.2">
      <c r="A57" s="11"/>
      <c r="B57" s="148"/>
      <c r="C57" s="149"/>
      <c r="D57" s="150"/>
      <c r="E57" s="227"/>
      <c r="F57" s="16" t="s">
        <v>12</v>
      </c>
      <c r="G57" s="17">
        <v>7</v>
      </c>
      <c r="H57" s="214"/>
      <c r="I57" s="215"/>
      <c r="J57" s="216"/>
      <c r="K57" s="205">
        <f>H57*EXP(2.71-0.812*LN($AU$26)-0.654*LN(BA$11))*(1+$D60*(1/1.4-1))*(37.7*0.0187*44/12/1000)</f>
        <v>0</v>
      </c>
      <c r="L57" s="206"/>
      <c r="M57" s="207"/>
      <c r="N57" s="258"/>
      <c r="O57" s="259"/>
      <c r="P57" s="260"/>
      <c r="Q57" s="205">
        <f>H57*EXP(2.71-0.812*LN($N51)-0.654*LN(BA$11))*(1+$D60*(1/1.4-1))*(37.7*0.0187*44/12/1000)</f>
        <v>0</v>
      </c>
      <c r="R57" s="206"/>
      <c r="S57" s="207"/>
      <c r="T57" s="11"/>
      <c r="U57" s="148"/>
      <c r="V57" s="149"/>
      <c r="W57" s="150"/>
      <c r="X57" s="227"/>
      <c r="Y57" s="16" t="s">
        <v>12</v>
      </c>
      <c r="Z57" s="17">
        <v>7</v>
      </c>
      <c r="AA57" s="214"/>
      <c r="AB57" s="215"/>
      <c r="AC57" s="216"/>
      <c r="AD57" s="280">
        <f>AA57*EXP(2.67-0.927*LN($AT$26)-0.648*LN(350))*(1+$W60*(1/1.4-1))*(34.6*0.0183*44/12/1000)</f>
        <v>0</v>
      </c>
      <c r="AE57" s="206"/>
      <c r="AF57" s="207"/>
      <c r="AG57" s="258"/>
      <c r="AH57" s="259"/>
      <c r="AI57" s="260"/>
      <c r="AJ57" s="235">
        <f>AA57*EXP(2.71-0.812*LN($AG51)-0.654*LN(BA$11))*(1+$W60*(1/1.4-1))*(37.7*0.0187*44/12/1000)</f>
        <v>0</v>
      </c>
      <c r="AK57" s="233"/>
      <c r="AL57" s="234"/>
      <c r="AM57" s="11"/>
      <c r="AN57" s="11"/>
      <c r="AO57" s="11"/>
      <c r="AP57" s="11"/>
    </row>
    <row r="58" spans="1:42" ht="14.25" thickBot="1" x14ac:dyDescent="0.2">
      <c r="A58" s="11"/>
      <c r="B58" s="148"/>
      <c r="C58" s="149"/>
      <c r="D58" s="150"/>
      <c r="E58" s="227"/>
      <c r="F58" s="16" t="s">
        <v>13</v>
      </c>
      <c r="G58" s="17">
        <v>8</v>
      </c>
      <c r="H58" s="214"/>
      <c r="I58" s="215"/>
      <c r="J58" s="216"/>
      <c r="K58" s="205">
        <f>H58*EXP(2.71-0.812*LN($AU$27)-0.654*LN(BA$12))*(1+$D60*(1/1.4-1))*(37.7*0.0187*44/12/1000)</f>
        <v>0</v>
      </c>
      <c r="L58" s="206"/>
      <c r="M58" s="207"/>
      <c r="N58" s="258"/>
      <c r="O58" s="259"/>
      <c r="P58" s="260"/>
      <c r="Q58" s="205">
        <f>H58*EXP(2.71-0.812*LN($N51)-0.654*LN(BA$12))*(1+$D60*(1/1.4-1))*(37.7*0.0187*44/12/1000)</f>
        <v>0</v>
      </c>
      <c r="R58" s="206"/>
      <c r="S58" s="207"/>
      <c r="T58" s="11"/>
      <c r="U58" s="148"/>
      <c r="V58" s="149"/>
      <c r="W58" s="150"/>
      <c r="X58" s="227"/>
      <c r="Y58" s="16" t="s">
        <v>13</v>
      </c>
      <c r="Z58" s="17">
        <v>8</v>
      </c>
      <c r="AA58" s="214"/>
      <c r="AB58" s="215"/>
      <c r="AC58" s="216"/>
      <c r="AD58" s="280">
        <f>AA58*EXP(2.67-0.927*LN($AT$26)-0.648*LN(350))*(1+$W60*(1/1.4-1))*(34.6*0.0183*44/12/1000)</f>
        <v>0</v>
      </c>
      <c r="AE58" s="206"/>
      <c r="AF58" s="207"/>
      <c r="AG58" s="258"/>
      <c r="AH58" s="259"/>
      <c r="AI58" s="260"/>
      <c r="AJ58" s="235">
        <f>AA58*EXP(2.71-0.812*LN($AG51)-0.654*LN(BA$12))*(1+$W60*(1/1.4-1))*(37.7*0.0187*44/12/1000)</f>
        <v>0</v>
      </c>
      <c r="AK58" s="233"/>
      <c r="AL58" s="234"/>
      <c r="AM58" s="11"/>
      <c r="AN58" s="11"/>
      <c r="AO58" s="11"/>
      <c r="AP58" s="11"/>
    </row>
    <row r="59" spans="1:42" ht="14.25" thickBot="1" x14ac:dyDescent="0.2">
      <c r="A59" s="11"/>
      <c r="B59" s="142"/>
      <c r="C59" s="146"/>
      <c r="D59" s="147"/>
      <c r="E59" s="227"/>
      <c r="F59" s="16" t="s">
        <v>14</v>
      </c>
      <c r="G59" s="17">
        <v>9</v>
      </c>
      <c r="H59" s="214"/>
      <c r="I59" s="215"/>
      <c r="J59" s="216"/>
      <c r="K59" s="205">
        <f>H59*EXP(2.71-0.812*LN($AU$28)-0.654*LN(BA$13))*(1+$D60*(1/1.4-1))*(37.7*0.0187*44/12/1000)</f>
        <v>0</v>
      </c>
      <c r="L59" s="206"/>
      <c r="M59" s="207"/>
      <c r="N59" s="258"/>
      <c r="O59" s="259"/>
      <c r="P59" s="260"/>
      <c r="Q59" s="205">
        <f>H59*EXP(2.71-0.812*LN($N51)-0.654*LN(BA$13))*(1+$D60*(1/1.4-1))*(37.7*0.0187*44/12/1000)</f>
        <v>0</v>
      </c>
      <c r="R59" s="206"/>
      <c r="S59" s="207"/>
      <c r="T59" s="11"/>
      <c r="U59" s="142"/>
      <c r="V59" s="146"/>
      <c r="W59" s="147"/>
      <c r="X59" s="227"/>
      <c r="Y59" s="16" t="s">
        <v>14</v>
      </c>
      <c r="Z59" s="17">
        <v>9</v>
      </c>
      <c r="AA59" s="214"/>
      <c r="AB59" s="215"/>
      <c r="AC59" s="216"/>
      <c r="AD59" s="280">
        <f>AA59*EXP(2.67-0.927*LN($AT$26)-0.648*LN(350))*(1+$W60*(1/1.4-1))*(34.6*0.0183*44/12/1000)</f>
        <v>0</v>
      </c>
      <c r="AE59" s="206"/>
      <c r="AF59" s="207"/>
      <c r="AG59" s="258"/>
      <c r="AH59" s="259"/>
      <c r="AI59" s="260"/>
      <c r="AJ59" s="235">
        <f>AA59*EXP(2.71-0.812*LN($AG51)-0.654*LN(BA$13))*(1+$W60*(1/1.4-1))*(37.7*0.0187*44/12/1000)</f>
        <v>0</v>
      </c>
      <c r="AK59" s="233"/>
      <c r="AL59" s="234"/>
      <c r="AM59" s="11"/>
      <c r="AN59" s="11"/>
      <c r="AO59" s="11"/>
      <c r="AP59" s="11"/>
    </row>
    <row r="60" spans="1:42" ht="13.5" customHeight="1" thickBot="1" x14ac:dyDescent="0.2">
      <c r="A60" s="11"/>
      <c r="B60" s="267" t="s">
        <v>76</v>
      </c>
      <c r="C60" s="268"/>
      <c r="D60" s="264"/>
      <c r="E60" s="227"/>
      <c r="F60" s="16" t="s">
        <v>15</v>
      </c>
      <c r="G60" s="17">
        <v>10</v>
      </c>
      <c r="H60" s="214"/>
      <c r="I60" s="215"/>
      <c r="J60" s="216"/>
      <c r="K60" s="205">
        <f>H60*EXP(2.71-0.812*LN($AU$29)-0.654*LN(BA$14))*(1+$D60*(1/1.4-1))*(37.7*0.0187*44/12/1000)</f>
        <v>0</v>
      </c>
      <c r="L60" s="206"/>
      <c r="M60" s="207"/>
      <c r="N60" s="258"/>
      <c r="O60" s="259"/>
      <c r="P60" s="260"/>
      <c r="Q60" s="205">
        <f>H60*EXP(2.71-0.812*LN($N51)-0.654*LN(BA$14))*(1+$D60*(1/1.4-1))*(37.7*0.0187*44/12/1000)</f>
        <v>0</v>
      </c>
      <c r="R60" s="206"/>
      <c r="S60" s="207"/>
      <c r="T60" s="11"/>
      <c r="U60" s="267" t="s">
        <v>75</v>
      </c>
      <c r="V60" s="268"/>
      <c r="W60" s="264"/>
      <c r="X60" s="227"/>
      <c r="Y60" s="16" t="s">
        <v>15</v>
      </c>
      <c r="Z60" s="17">
        <v>10</v>
      </c>
      <c r="AA60" s="214"/>
      <c r="AB60" s="215"/>
      <c r="AC60" s="216"/>
      <c r="AD60" s="280">
        <f>AA60*EXP(2.67-0.927*LN($AT$26)-0.648*LN(350))*(1+$W60*(1/1.4-1))*(34.6*0.0183*44/12/1000)</f>
        <v>0</v>
      </c>
      <c r="AE60" s="206"/>
      <c r="AF60" s="207"/>
      <c r="AG60" s="258"/>
      <c r="AH60" s="259"/>
      <c r="AI60" s="260"/>
      <c r="AJ60" s="235">
        <f>AA60*EXP(2.71-0.812*LN($AG51)-0.654*LN(BA$14))*(1+$W60*(1/1.4-1))*(37.7*0.0187*44/12/1000)</f>
        <v>0</v>
      </c>
      <c r="AK60" s="233"/>
      <c r="AL60" s="234"/>
      <c r="AM60" s="11"/>
      <c r="AN60" s="11"/>
      <c r="AO60" s="11"/>
      <c r="AP60" s="11"/>
    </row>
    <row r="61" spans="1:42" ht="14.25" thickBot="1" x14ac:dyDescent="0.2">
      <c r="A61" s="11"/>
      <c r="B61" s="269"/>
      <c r="C61" s="270"/>
      <c r="D61" s="265"/>
      <c r="E61" s="228"/>
      <c r="F61" s="18" t="s">
        <v>16</v>
      </c>
      <c r="G61" s="19">
        <v>11</v>
      </c>
      <c r="H61" s="208"/>
      <c r="I61" s="209"/>
      <c r="J61" s="210"/>
      <c r="K61" s="211">
        <f>H61*EXP(2.71-0.812*LN($AU$30)-0.654*LN(BA$15))*(1+$D60*(1/1.4-1))*(37.7*0.0187*44/12/1000)</f>
        <v>0</v>
      </c>
      <c r="L61" s="212"/>
      <c r="M61" s="213"/>
      <c r="N61" s="261"/>
      <c r="O61" s="262"/>
      <c r="P61" s="263"/>
      <c r="Q61" s="211">
        <f>H61*EXP(2.71-0.812*LN($N51)-0.654*LN(BA$15))*(1+$D60*(1/1.4-1))*(37.7*0.0187*44/12/1000)</f>
        <v>0</v>
      </c>
      <c r="R61" s="212"/>
      <c r="S61" s="213"/>
      <c r="T61" s="11"/>
      <c r="U61" s="269"/>
      <c r="V61" s="270"/>
      <c r="W61" s="265"/>
      <c r="X61" s="228"/>
      <c r="Y61" s="18" t="s">
        <v>16</v>
      </c>
      <c r="Z61" s="19">
        <v>11</v>
      </c>
      <c r="AA61" s="208"/>
      <c r="AB61" s="209"/>
      <c r="AC61" s="210"/>
      <c r="AD61" s="281">
        <f>AA61*EXP(2.67-0.927*LN($AT$26)-0.648*LN(350))*(1+$W60*(1/1.4-1))*(34.6*0.0183*44/12/1000)</f>
        <v>0</v>
      </c>
      <c r="AE61" s="212"/>
      <c r="AF61" s="213"/>
      <c r="AG61" s="261"/>
      <c r="AH61" s="262"/>
      <c r="AI61" s="263"/>
      <c r="AJ61" s="235">
        <f>AA61*EXP(2.71-0.812*LN($AG51)-0.654*LN(BA$15))*(1+$W60*(1/1.4-1))*(37.7*0.0187*44/12/1000)</f>
        <v>0</v>
      </c>
      <c r="AK61" s="233"/>
      <c r="AL61" s="234"/>
      <c r="AM61" s="11"/>
      <c r="AN61" s="11"/>
      <c r="AO61" s="11"/>
      <c r="AP61" s="11"/>
    </row>
    <row r="62" spans="1:42" ht="14.25" thickBot="1" x14ac:dyDescent="0.2">
      <c r="A62" s="11"/>
      <c r="B62" s="271"/>
      <c r="C62" s="272"/>
      <c r="D62" s="266"/>
      <c r="E62" s="243" t="s">
        <v>26</v>
      </c>
      <c r="F62" s="244"/>
      <c r="G62" s="244"/>
      <c r="H62" s="245">
        <f>SUM(H51:J61)</f>
        <v>0</v>
      </c>
      <c r="I62" s="246"/>
      <c r="J62" s="247"/>
      <c r="K62" s="88" t="str">
        <f>IF(BG8=FALSE,"!","")</f>
        <v/>
      </c>
      <c r="L62" s="201">
        <f>SUM(K51:M61)</f>
        <v>0</v>
      </c>
      <c r="M62" s="202"/>
      <c r="N62" s="248"/>
      <c r="O62" s="246"/>
      <c r="P62" s="247"/>
      <c r="Q62" s="88" t="str">
        <f>IF(BG8=FALSE,"!","")</f>
        <v/>
      </c>
      <c r="R62" s="217">
        <f>SUM(Q51:S61)</f>
        <v>0</v>
      </c>
      <c r="S62" s="218"/>
      <c r="T62" s="11"/>
      <c r="U62" s="271"/>
      <c r="V62" s="272"/>
      <c r="W62" s="266"/>
      <c r="X62" s="243" t="s">
        <v>26</v>
      </c>
      <c r="Y62" s="244"/>
      <c r="Z62" s="244"/>
      <c r="AA62" s="203">
        <f>SUM(AA51:AC61)</f>
        <v>0</v>
      </c>
      <c r="AB62" s="203"/>
      <c r="AC62" s="204"/>
      <c r="AD62" s="88" t="str">
        <f>IF(BK8=FALSE,"!","")</f>
        <v/>
      </c>
      <c r="AE62" s="201">
        <f>SUM(AD51:AF61)</f>
        <v>0</v>
      </c>
      <c r="AF62" s="202"/>
      <c r="AG62" s="203">
        <f>SUM(AG51:AI61)</f>
        <v>0.1</v>
      </c>
      <c r="AH62" s="203"/>
      <c r="AI62" s="204"/>
      <c r="AJ62" s="88" t="str">
        <f>IF(BK8=FALSE,"!","")</f>
        <v/>
      </c>
      <c r="AK62" s="201">
        <f>SUM(AJ51:AL61)</f>
        <v>0</v>
      </c>
      <c r="AL62" s="202"/>
      <c r="AM62" s="11"/>
      <c r="AN62" s="11"/>
      <c r="AO62" s="11"/>
      <c r="AP62" s="11"/>
    </row>
    <row r="63" spans="1:42" ht="14.25" thickBo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row>
    <row r="64" spans="1:42" x14ac:dyDescent="0.15">
      <c r="A64" s="11"/>
      <c r="B64" s="153" t="s">
        <v>103</v>
      </c>
      <c r="C64" s="140"/>
      <c r="D64" s="141"/>
      <c r="E64" s="276" t="s">
        <v>0</v>
      </c>
      <c r="F64" s="277"/>
      <c r="G64" s="277"/>
      <c r="H64" s="249" t="s">
        <v>17</v>
      </c>
      <c r="I64" s="250"/>
      <c r="J64" s="251"/>
      <c r="K64" s="219" t="s">
        <v>64</v>
      </c>
      <c r="L64" s="220"/>
      <c r="M64" s="221"/>
      <c r="N64" s="236" t="s">
        <v>67</v>
      </c>
      <c r="O64" s="237"/>
      <c r="P64" s="237"/>
      <c r="Q64" s="237"/>
      <c r="R64" s="237"/>
      <c r="S64" s="238"/>
      <c r="T64" s="11"/>
      <c r="U64" s="152" t="s">
        <v>114</v>
      </c>
      <c r="V64" s="140"/>
      <c r="W64" s="141"/>
      <c r="X64" s="276" t="s">
        <v>0</v>
      </c>
      <c r="Y64" s="277"/>
      <c r="Z64" s="277"/>
      <c r="AA64" s="249" t="s">
        <v>17</v>
      </c>
      <c r="AB64" s="250"/>
      <c r="AC64" s="251"/>
      <c r="AD64" s="219" t="s">
        <v>64</v>
      </c>
      <c r="AE64" s="220"/>
      <c r="AF64" s="221"/>
      <c r="AG64" s="236" t="s">
        <v>67</v>
      </c>
      <c r="AH64" s="237"/>
      <c r="AI64" s="237"/>
      <c r="AJ64" s="237"/>
      <c r="AK64" s="237"/>
      <c r="AL64" s="238"/>
      <c r="AM64" s="11"/>
      <c r="AN64" s="11"/>
      <c r="AO64" s="11"/>
      <c r="AP64" s="11"/>
    </row>
    <row r="65" spans="1:42" ht="14.25" thickBot="1" x14ac:dyDescent="0.2">
      <c r="A65" s="11"/>
      <c r="B65" s="142"/>
      <c r="C65" s="143"/>
      <c r="D65" s="144"/>
      <c r="E65" s="12" t="s">
        <v>1</v>
      </c>
      <c r="F65" s="13" t="s">
        <v>2</v>
      </c>
      <c r="G65" s="20" t="s">
        <v>3</v>
      </c>
      <c r="H65" s="252"/>
      <c r="I65" s="253"/>
      <c r="J65" s="254"/>
      <c r="K65" s="222"/>
      <c r="L65" s="223"/>
      <c r="M65" s="224"/>
      <c r="N65" s="239" t="s">
        <v>30</v>
      </c>
      <c r="O65" s="240"/>
      <c r="P65" s="240"/>
      <c r="Q65" s="241" t="s">
        <v>82</v>
      </c>
      <c r="R65" s="241"/>
      <c r="S65" s="242"/>
      <c r="T65" s="11"/>
      <c r="U65" s="142"/>
      <c r="V65" s="143"/>
      <c r="W65" s="144"/>
      <c r="X65" s="12" t="s">
        <v>1</v>
      </c>
      <c r="Y65" s="13" t="s">
        <v>2</v>
      </c>
      <c r="Z65" s="20" t="s">
        <v>3</v>
      </c>
      <c r="AA65" s="252"/>
      <c r="AB65" s="253"/>
      <c r="AC65" s="254"/>
      <c r="AD65" s="222"/>
      <c r="AE65" s="223"/>
      <c r="AF65" s="224"/>
      <c r="AG65" s="239" t="s">
        <v>30</v>
      </c>
      <c r="AH65" s="240"/>
      <c r="AI65" s="240"/>
      <c r="AJ65" s="241" t="s">
        <v>82</v>
      </c>
      <c r="AK65" s="241"/>
      <c r="AL65" s="242"/>
      <c r="AM65" s="11"/>
      <c r="AN65" s="11"/>
      <c r="AO65" s="11"/>
      <c r="AP65" s="11"/>
    </row>
    <row r="66" spans="1:42" ht="14.25" thickBot="1" x14ac:dyDescent="0.2">
      <c r="A66" s="11"/>
      <c r="B66" s="142"/>
      <c r="C66" s="145"/>
      <c r="D66" s="144"/>
      <c r="E66" s="226" t="s">
        <v>4</v>
      </c>
      <c r="F66" s="14" t="s">
        <v>5</v>
      </c>
      <c r="G66" s="15">
        <v>1</v>
      </c>
      <c r="H66" s="229"/>
      <c r="I66" s="230"/>
      <c r="J66" s="231"/>
      <c r="K66" s="235">
        <f>H66*EXP(2.67-0.927*LN($AU$20)-0.648*LN(BA$5))*(1+$D75*(1/1.4-1))*(34.6*0.0183*44/12/1000)</f>
        <v>0</v>
      </c>
      <c r="L66" s="233"/>
      <c r="M66" s="234"/>
      <c r="N66" s="255">
        <v>0.1</v>
      </c>
      <c r="O66" s="256"/>
      <c r="P66" s="257"/>
      <c r="Q66" s="232">
        <f>H66*EXP(2.67-0.927*LN($N66)-0.648*LN(BA$5))*(1+$D75*(1/1.4-1))*(34.6*0.0183*44/12/1000)</f>
        <v>0</v>
      </c>
      <c r="R66" s="233"/>
      <c r="S66" s="234"/>
      <c r="T66" s="11"/>
      <c r="U66" s="142"/>
      <c r="V66" s="145"/>
      <c r="W66" s="144"/>
      <c r="X66" s="226" t="s">
        <v>4</v>
      </c>
      <c r="Y66" s="14" t="s">
        <v>5</v>
      </c>
      <c r="Z66" s="15">
        <v>1</v>
      </c>
      <c r="AA66" s="229"/>
      <c r="AB66" s="230"/>
      <c r="AC66" s="231"/>
      <c r="AD66" s="235">
        <f>AA66*EXP(2.67-0.927*LN($AT$20)-0.648*LN(350))*(1+$W75*(1/1.4-1))*(34.6*0.0183*44/12/1000)</f>
        <v>0</v>
      </c>
      <c r="AE66" s="233"/>
      <c r="AF66" s="234"/>
      <c r="AG66" s="255">
        <v>0.1</v>
      </c>
      <c r="AH66" s="256"/>
      <c r="AI66" s="257"/>
      <c r="AJ66" s="235">
        <f>AA66*EXP(2.67-0.927*LN($AG66)-0.648*LN(BA$5))*(1+$W75*(1/1.4-1))*(34.6*0.0183*44/12/1000)</f>
        <v>0</v>
      </c>
      <c r="AK66" s="233"/>
      <c r="AL66" s="234"/>
      <c r="AM66" s="11"/>
      <c r="AN66" s="11"/>
      <c r="AO66" s="11"/>
      <c r="AP66" s="11"/>
    </row>
    <row r="67" spans="1:42" ht="14.25" thickBot="1" x14ac:dyDescent="0.2">
      <c r="A67" s="11"/>
      <c r="B67" s="142"/>
      <c r="C67" s="143"/>
      <c r="D67" s="144"/>
      <c r="E67" s="227"/>
      <c r="F67" s="16" t="s">
        <v>6</v>
      </c>
      <c r="G67" s="17">
        <v>2</v>
      </c>
      <c r="H67" s="214"/>
      <c r="I67" s="215"/>
      <c r="J67" s="216"/>
      <c r="K67" s="205">
        <f>H67*EXP(2.67-0.927*LN($AU$21)-0.648*LN(BA$6))*(1+$D75*(1/1.4-1))*(34.6*0.0183*44/12/1000)</f>
        <v>0</v>
      </c>
      <c r="L67" s="206"/>
      <c r="M67" s="207"/>
      <c r="N67" s="258"/>
      <c r="O67" s="259"/>
      <c r="P67" s="260"/>
      <c r="Q67" s="205">
        <f>H67*EXP(2.67-0.927*LN($N66)-0.648*LN(BA$6))*(1+$D75*(1/1.4-1))*(34.6*0.0183*44/12/1000)</f>
        <v>0</v>
      </c>
      <c r="R67" s="206"/>
      <c r="S67" s="207"/>
      <c r="T67" s="11"/>
      <c r="U67" s="142"/>
      <c r="V67" s="143"/>
      <c r="W67" s="144"/>
      <c r="X67" s="227"/>
      <c r="Y67" s="16" t="s">
        <v>6</v>
      </c>
      <c r="Z67" s="17">
        <v>2</v>
      </c>
      <c r="AA67" s="214"/>
      <c r="AB67" s="215"/>
      <c r="AC67" s="216"/>
      <c r="AD67" s="280">
        <f>AA67*EXP(2.67-0.927*LN($AT$21)-0.648*LN(350))*(1+$W75*(1/1.4-1))*(34.6*0.0183*44/12/1000)</f>
        <v>0</v>
      </c>
      <c r="AE67" s="206"/>
      <c r="AF67" s="207"/>
      <c r="AG67" s="258"/>
      <c r="AH67" s="259"/>
      <c r="AI67" s="260"/>
      <c r="AJ67" s="235">
        <f>AA67*EXP(2.67-0.927*LN($AG66)-0.648*LN(BA$6))*(1+$W75*(1/1.4-1))*(34.6*0.0183*44/12/1000)</f>
        <v>0</v>
      </c>
      <c r="AK67" s="233"/>
      <c r="AL67" s="234"/>
      <c r="AM67" s="11"/>
      <c r="AN67" s="11"/>
      <c r="AO67" s="11"/>
      <c r="AP67" s="11"/>
    </row>
    <row r="68" spans="1:42" ht="14.25" thickBot="1" x14ac:dyDescent="0.2">
      <c r="A68" s="11"/>
      <c r="B68" s="142"/>
      <c r="C68" s="143"/>
      <c r="D68" s="144"/>
      <c r="E68" s="228"/>
      <c r="F68" s="18" t="s">
        <v>7</v>
      </c>
      <c r="G68" s="19">
        <v>3</v>
      </c>
      <c r="H68" s="208"/>
      <c r="I68" s="209"/>
      <c r="J68" s="210"/>
      <c r="K68" s="205">
        <f>H68*EXP(2.67-0.927*LN($AU$22)-0.648*LN(BA$7))*(1+$D75*(1/1.4-1))*(34.6*0.0183*44/12/1000)</f>
        <v>0</v>
      </c>
      <c r="L68" s="206"/>
      <c r="M68" s="207"/>
      <c r="N68" s="258"/>
      <c r="O68" s="259"/>
      <c r="P68" s="260"/>
      <c r="Q68" s="211">
        <f>H68*EXP(2.67-0.927*LN($N66)-0.648*LN(BA$7))*(1+$D75*(1/1.4-1))*(34.6*0.0183*44/12/1000)</f>
        <v>0</v>
      </c>
      <c r="R68" s="212"/>
      <c r="S68" s="213"/>
      <c r="T68" s="11"/>
      <c r="U68" s="142"/>
      <c r="V68" s="143"/>
      <c r="W68" s="144"/>
      <c r="X68" s="228"/>
      <c r="Y68" s="18" t="s">
        <v>7</v>
      </c>
      <c r="Z68" s="19">
        <v>3</v>
      </c>
      <c r="AA68" s="208"/>
      <c r="AB68" s="209"/>
      <c r="AC68" s="210"/>
      <c r="AD68" s="281">
        <f>AA68*EXP(2.67-0.927*LN($AT$22)-0.648*LN(350))*(1+$W75*(1/1.4-1))*(34.6*0.0183*44/12/1000)</f>
        <v>0</v>
      </c>
      <c r="AE68" s="212"/>
      <c r="AF68" s="213"/>
      <c r="AG68" s="258"/>
      <c r="AH68" s="259"/>
      <c r="AI68" s="260"/>
      <c r="AJ68" s="235">
        <f>AA68*EXP(2.67-0.927*LN($AG66)-0.648*LN(BA$7))*(1+$W75*(1/1.4-1))*(34.6*0.0183*44/12/1000)</f>
        <v>0</v>
      </c>
      <c r="AK68" s="233"/>
      <c r="AL68" s="234"/>
      <c r="AM68" s="11"/>
      <c r="AN68" s="11"/>
      <c r="AO68" s="11"/>
      <c r="AP68" s="11"/>
    </row>
    <row r="69" spans="1:42" ht="14.25" thickBot="1" x14ac:dyDescent="0.2">
      <c r="A69" s="11"/>
      <c r="B69" s="142"/>
      <c r="C69" s="143"/>
      <c r="D69" s="144"/>
      <c r="E69" s="226" t="s">
        <v>8</v>
      </c>
      <c r="F69" s="14" t="s">
        <v>9</v>
      </c>
      <c r="G69" s="15">
        <v>4</v>
      </c>
      <c r="H69" s="229"/>
      <c r="I69" s="230"/>
      <c r="J69" s="231"/>
      <c r="K69" s="232">
        <f>H69*EXP(2.71-0.812*LN($AU$23)-0.654*LN(BA$8))*(1+$D75*(1/1.4-1))*(37.7*0.0187*44/12/1000)</f>
        <v>0</v>
      </c>
      <c r="L69" s="233"/>
      <c r="M69" s="234"/>
      <c r="N69" s="258"/>
      <c r="O69" s="259"/>
      <c r="P69" s="260"/>
      <c r="Q69" s="232">
        <f>H69*EXP(2.71-0.812*LN($N66)-0.654*LN(BA$8))*(1+$D75*(1/1.4-1))*(37.7*0.0187*44/12/1000)</f>
        <v>0</v>
      </c>
      <c r="R69" s="233"/>
      <c r="S69" s="234"/>
      <c r="T69" s="11"/>
      <c r="U69" s="142"/>
      <c r="V69" s="143"/>
      <c r="W69" s="144"/>
      <c r="X69" s="226" t="s">
        <v>8</v>
      </c>
      <c r="Y69" s="14" t="s">
        <v>9</v>
      </c>
      <c r="Z69" s="15">
        <v>4</v>
      </c>
      <c r="AA69" s="229"/>
      <c r="AB69" s="230"/>
      <c r="AC69" s="231"/>
      <c r="AD69" s="235">
        <f>AA69*EXP(2.67-0.927*LN($AT$23)-0.648*LN(350))*(1+$W75*(1/1.4-1))*(34.6*0.0183*44/12/1000)</f>
        <v>0</v>
      </c>
      <c r="AE69" s="233"/>
      <c r="AF69" s="234"/>
      <c r="AG69" s="258"/>
      <c r="AH69" s="259"/>
      <c r="AI69" s="260"/>
      <c r="AJ69" s="235">
        <f>AA69*EXP(2.71-0.812*LN($AG66)-0.654*LN(BA$8))*(1+$W75*(1/1.4-1))*(37.7*0.0187*44/12/1000)</f>
        <v>0</v>
      </c>
      <c r="AK69" s="233"/>
      <c r="AL69" s="234"/>
      <c r="AM69" s="11"/>
      <c r="AN69" s="11"/>
      <c r="AO69" s="11"/>
      <c r="AP69" s="11"/>
    </row>
    <row r="70" spans="1:42" ht="14.25" thickBot="1" x14ac:dyDescent="0.2">
      <c r="A70" s="11"/>
      <c r="B70" s="142"/>
      <c r="C70" s="143"/>
      <c r="D70" s="144"/>
      <c r="E70" s="227"/>
      <c r="F70" s="16" t="s">
        <v>10</v>
      </c>
      <c r="G70" s="17">
        <v>5</v>
      </c>
      <c r="H70" s="214"/>
      <c r="I70" s="215"/>
      <c r="J70" s="216"/>
      <c r="K70" s="205">
        <f>H70*EXP(2.71-0.812*LN($AU$24)-0.654*LN(BA$9))*(1+$D75*(1/1.4-1))*(37.7*0.0187*44/12/1000)</f>
        <v>0</v>
      </c>
      <c r="L70" s="206"/>
      <c r="M70" s="207"/>
      <c r="N70" s="258"/>
      <c r="O70" s="259"/>
      <c r="P70" s="260"/>
      <c r="Q70" s="205">
        <f>H70*EXP(2.71-0.812*LN($N66)-0.654*LN(BA$9))*(1+$D75*(1/1.4-1))*(37.7*0.0187*44/12/1000)</f>
        <v>0</v>
      </c>
      <c r="R70" s="206"/>
      <c r="S70" s="207"/>
      <c r="T70" s="11"/>
      <c r="U70" s="142"/>
      <c r="V70" s="143"/>
      <c r="W70" s="144"/>
      <c r="X70" s="227"/>
      <c r="Y70" s="16" t="s">
        <v>10</v>
      </c>
      <c r="Z70" s="17">
        <v>5</v>
      </c>
      <c r="AA70" s="214"/>
      <c r="AB70" s="215"/>
      <c r="AC70" s="216"/>
      <c r="AD70" s="280">
        <f>AA70*EXP(2.67-0.927*LN($AT$24)-0.648*LN(350))*(1+$W75*(1/1.4-1))*(34.6*0.0183*44/12/1000)</f>
        <v>0</v>
      </c>
      <c r="AE70" s="206"/>
      <c r="AF70" s="207"/>
      <c r="AG70" s="258"/>
      <c r="AH70" s="259"/>
      <c r="AI70" s="260"/>
      <c r="AJ70" s="235">
        <f>AA70*EXP(2.71-0.812*LN($AG66)-0.654*LN(BA$9))*(1+$W75*(1/1.4-1))*(37.7*0.0187*44/12/1000)</f>
        <v>0</v>
      </c>
      <c r="AK70" s="233"/>
      <c r="AL70" s="234"/>
      <c r="AM70" s="11"/>
      <c r="AN70" s="11"/>
      <c r="AO70" s="11"/>
      <c r="AP70" s="11"/>
    </row>
    <row r="71" spans="1:42" ht="14.25" thickBot="1" x14ac:dyDescent="0.2">
      <c r="A71" s="11"/>
      <c r="B71" s="142"/>
      <c r="C71" s="146"/>
      <c r="D71" s="147"/>
      <c r="E71" s="227"/>
      <c r="F71" s="16" t="s">
        <v>11</v>
      </c>
      <c r="G71" s="17">
        <v>6</v>
      </c>
      <c r="H71" s="214"/>
      <c r="I71" s="215"/>
      <c r="J71" s="216"/>
      <c r="K71" s="205">
        <f>H71*EXP(2.71-0.812*LN($AU$25)-0.654*LN(BA$10))*(1+$D75*(1/1.4-1))*(37.7*0.0187*44/12/1000)</f>
        <v>0</v>
      </c>
      <c r="L71" s="206"/>
      <c r="M71" s="207"/>
      <c r="N71" s="258"/>
      <c r="O71" s="259"/>
      <c r="P71" s="260"/>
      <c r="Q71" s="205">
        <f>H71*EXP(2.71-0.812*LN($N66)-0.654*LN(BA$10))*(1+$D75*(1/1.4-1))*(37.7*0.0187*44/12/1000)</f>
        <v>0</v>
      </c>
      <c r="R71" s="206"/>
      <c r="S71" s="207"/>
      <c r="T71" s="11"/>
      <c r="U71" s="142"/>
      <c r="V71" s="146"/>
      <c r="W71" s="147"/>
      <c r="X71" s="227"/>
      <c r="Y71" s="16" t="s">
        <v>11</v>
      </c>
      <c r="Z71" s="17">
        <v>6</v>
      </c>
      <c r="AA71" s="214"/>
      <c r="AB71" s="215"/>
      <c r="AC71" s="216"/>
      <c r="AD71" s="280">
        <f>AA71*EXP(2.67-0.927*LN($AT$25)-0.648*LN(350))*(1+$W75*(1/1.4-1))*(34.6*0.0183*44/12/1000)</f>
        <v>0</v>
      </c>
      <c r="AE71" s="206"/>
      <c r="AF71" s="207"/>
      <c r="AG71" s="258"/>
      <c r="AH71" s="259"/>
      <c r="AI71" s="260"/>
      <c r="AJ71" s="235">
        <f>AA71*EXP(2.71-0.812*LN($AG66)-0.654*LN(BA$10))*(1+$W75*(1/1.4-1))*(37.7*0.0187*44/12/1000)</f>
        <v>0</v>
      </c>
      <c r="AK71" s="233"/>
      <c r="AL71" s="234"/>
      <c r="AM71" s="11"/>
      <c r="AN71" s="11"/>
      <c r="AO71" s="11"/>
      <c r="AP71" s="11"/>
    </row>
    <row r="72" spans="1:42" ht="14.25" thickBot="1" x14ac:dyDescent="0.2">
      <c r="B72" s="148"/>
      <c r="C72" s="149"/>
      <c r="D72" s="150"/>
      <c r="E72" s="227"/>
      <c r="F72" s="16" t="s">
        <v>12</v>
      </c>
      <c r="G72" s="17">
        <v>7</v>
      </c>
      <c r="H72" s="214"/>
      <c r="I72" s="215"/>
      <c r="J72" s="216"/>
      <c r="K72" s="205">
        <f>H72*EXP(2.71-0.812*LN($AU$26)-0.654*LN(BA$11))*(1+$D75*(1/1.4-1))*(37.7*0.0187*44/12/1000)</f>
        <v>0</v>
      </c>
      <c r="L72" s="206"/>
      <c r="M72" s="207"/>
      <c r="N72" s="258"/>
      <c r="O72" s="259"/>
      <c r="P72" s="260"/>
      <c r="Q72" s="205">
        <f>H72*EXP(2.71-0.812*LN($N66)-0.654*LN(BA$11))*(1+$D75*(1/1.4-1))*(37.7*0.0187*44/12/1000)</f>
        <v>0</v>
      </c>
      <c r="R72" s="206"/>
      <c r="S72" s="207"/>
      <c r="U72" s="148"/>
      <c r="V72" s="149"/>
      <c r="W72" s="150"/>
      <c r="X72" s="227"/>
      <c r="Y72" s="16" t="s">
        <v>12</v>
      </c>
      <c r="Z72" s="17">
        <v>7</v>
      </c>
      <c r="AA72" s="214"/>
      <c r="AB72" s="215"/>
      <c r="AC72" s="216"/>
      <c r="AD72" s="280">
        <f>AA72*EXP(2.67-0.927*LN($AT$26)-0.648*LN(350))*(1+$W75*(1/1.4-1))*(34.6*0.0183*44/12/1000)</f>
        <v>0</v>
      </c>
      <c r="AE72" s="206"/>
      <c r="AF72" s="207"/>
      <c r="AG72" s="258"/>
      <c r="AH72" s="259"/>
      <c r="AI72" s="260"/>
      <c r="AJ72" s="235">
        <f>AA72*EXP(2.71-0.812*LN($AG66)-0.654*LN(BA$11))*(1+$W75*(1/1.4-1))*(37.7*0.0187*44/12/1000)</f>
        <v>0</v>
      </c>
      <c r="AK72" s="233"/>
      <c r="AL72" s="234"/>
    </row>
    <row r="73" spans="1:42" ht="14.25" thickBot="1" x14ac:dyDescent="0.2">
      <c r="B73" s="148"/>
      <c r="C73" s="149"/>
      <c r="D73" s="150"/>
      <c r="E73" s="227"/>
      <c r="F73" s="16" t="s">
        <v>13</v>
      </c>
      <c r="G73" s="17">
        <v>8</v>
      </c>
      <c r="H73" s="214"/>
      <c r="I73" s="215"/>
      <c r="J73" s="216"/>
      <c r="K73" s="205">
        <f>H73*EXP(2.71-0.812*LN($AU$27)-0.654*LN(BA$12))*(1+$D75*(1/1.4-1))*(37.7*0.0187*44/12/1000)</f>
        <v>0</v>
      </c>
      <c r="L73" s="206"/>
      <c r="M73" s="207"/>
      <c r="N73" s="258"/>
      <c r="O73" s="259"/>
      <c r="P73" s="260"/>
      <c r="Q73" s="205">
        <f>H73*EXP(2.71-0.812*LN($N66)-0.654*LN(BA$12))*(1+$D75*(1/1.4-1))*(37.7*0.0187*44/12/1000)</f>
        <v>0</v>
      </c>
      <c r="R73" s="206"/>
      <c r="S73" s="207"/>
      <c r="U73" s="148"/>
      <c r="V73" s="149"/>
      <c r="W73" s="150"/>
      <c r="X73" s="227"/>
      <c r="Y73" s="16" t="s">
        <v>13</v>
      </c>
      <c r="Z73" s="17">
        <v>8</v>
      </c>
      <c r="AA73" s="214"/>
      <c r="AB73" s="215"/>
      <c r="AC73" s="216"/>
      <c r="AD73" s="280">
        <f>AA73*EXP(2.67-0.927*LN($AT$26)-0.648*LN(350))*(1+$W75*(1/1.4-1))*(34.6*0.0183*44/12/1000)</f>
        <v>0</v>
      </c>
      <c r="AE73" s="206"/>
      <c r="AF73" s="207"/>
      <c r="AG73" s="258"/>
      <c r="AH73" s="259"/>
      <c r="AI73" s="260"/>
      <c r="AJ73" s="235">
        <f>AA73*EXP(2.71-0.812*LN($AG66)-0.654*LN(BA$12))*(1+$W75*(1/1.4-1))*(37.7*0.0187*44/12/1000)</f>
        <v>0</v>
      </c>
      <c r="AK73" s="233"/>
      <c r="AL73" s="234"/>
    </row>
    <row r="74" spans="1:42" ht="14.25" thickBot="1" x14ac:dyDescent="0.2">
      <c r="B74" s="142"/>
      <c r="C74" s="146"/>
      <c r="D74" s="147"/>
      <c r="E74" s="227"/>
      <c r="F74" s="16" t="s">
        <v>14</v>
      </c>
      <c r="G74" s="17">
        <v>9</v>
      </c>
      <c r="H74" s="214"/>
      <c r="I74" s="215"/>
      <c r="J74" s="216"/>
      <c r="K74" s="205">
        <f>H74*EXP(2.71-0.812*LN($AU$28)-0.654*LN(BA$13))*(1+$D75*(1/1.4-1))*(37.7*0.0187*44/12/1000)</f>
        <v>0</v>
      </c>
      <c r="L74" s="206"/>
      <c r="M74" s="207"/>
      <c r="N74" s="258"/>
      <c r="O74" s="259"/>
      <c r="P74" s="260"/>
      <c r="Q74" s="205">
        <f>H74*EXP(2.71-0.812*LN($N66)-0.654*LN(BA$13))*(1+$D75*(1/1.4-1))*(37.7*0.0187*44/12/1000)</f>
        <v>0</v>
      </c>
      <c r="R74" s="206"/>
      <c r="S74" s="207"/>
      <c r="U74" s="142"/>
      <c r="V74" s="146"/>
      <c r="W74" s="147"/>
      <c r="X74" s="227"/>
      <c r="Y74" s="16" t="s">
        <v>14</v>
      </c>
      <c r="Z74" s="17">
        <v>9</v>
      </c>
      <c r="AA74" s="214"/>
      <c r="AB74" s="215"/>
      <c r="AC74" s="216"/>
      <c r="AD74" s="280">
        <f>AA74*EXP(2.67-0.927*LN($AT$26)-0.648*LN(350))*(1+$W75*(1/1.4-1))*(34.6*0.0183*44/12/1000)</f>
        <v>0</v>
      </c>
      <c r="AE74" s="206"/>
      <c r="AF74" s="207"/>
      <c r="AG74" s="258"/>
      <c r="AH74" s="259"/>
      <c r="AI74" s="260"/>
      <c r="AJ74" s="235">
        <f>AA74*EXP(2.71-0.812*LN($AG66)-0.654*LN(BA$13))*(1+$W75*(1/1.4-1))*(37.7*0.0187*44/12/1000)</f>
        <v>0</v>
      </c>
      <c r="AK74" s="233"/>
      <c r="AL74" s="234"/>
    </row>
    <row r="75" spans="1:42" ht="13.5" customHeight="1" thickBot="1" x14ac:dyDescent="0.2">
      <c r="B75" s="267" t="s">
        <v>76</v>
      </c>
      <c r="C75" s="268"/>
      <c r="D75" s="264"/>
      <c r="E75" s="227"/>
      <c r="F75" s="16" t="s">
        <v>15</v>
      </c>
      <c r="G75" s="17">
        <v>10</v>
      </c>
      <c r="H75" s="214"/>
      <c r="I75" s="215"/>
      <c r="J75" s="216"/>
      <c r="K75" s="205">
        <f>H75*EXP(2.71-0.812*LN($AU$29)-0.654*LN(BA$14))*(1+$D75*(1/1.4-1))*(37.7*0.0187*44/12/1000)</f>
        <v>0</v>
      </c>
      <c r="L75" s="206"/>
      <c r="M75" s="207"/>
      <c r="N75" s="258"/>
      <c r="O75" s="259"/>
      <c r="P75" s="260"/>
      <c r="Q75" s="205">
        <f>H75*EXP(2.71-0.812*LN($N66)-0.654*LN(BA$14))*(1+$D75*(1/1.4-1))*(37.7*0.0187*44/12/1000)</f>
        <v>0</v>
      </c>
      <c r="R75" s="206"/>
      <c r="S75" s="207"/>
      <c r="U75" s="267" t="s">
        <v>75</v>
      </c>
      <c r="V75" s="268"/>
      <c r="W75" s="264"/>
      <c r="X75" s="227"/>
      <c r="Y75" s="16" t="s">
        <v>15</v>
      </c>
      <c r="Z75" s="17">
        <v>10</v>
      </c>
      <c r="AA75" s="214"/>
      <c r="AB75" s="215"/>
      <c r="AC75" s="216"/>
      <c r="AD75" s="280">
        <f>AA75*EXP(2.67-0.927*LN($AT$26)-0.648*LN(350))*(1+$W75*(1/1.4-1))*(34.6*0.0183*44/12/1000)</f>
        <v>0</v>
      </c>
      <c r="AE75" s="206"/>
      <c r="AF75" s="207"/>
      <c r="AG75" s="258"/>
      <c r="AH75" s="259"/>
      <c r="AI75" s="260"/>
      <c r="AJ75" s="235">
        <f>AA75*EXP(2.71-0.812*LN($AG66)-0.654*LN(BA$14))*(1+$W75*(1/1.4-1))*(37.7*0.0187*44/12/1000)</f>
        <v>0</v>
      </c>
      <c r="AK75" s="233"/>
      <c r="AL75" s="234"/>
    </row>
    <row r="76" spans="1:42" ht="14.25" thickBot="1" x14ac:dyDescent="0.2">
      <c r="B76" s="269"/>
      <c r="C76" s="270"/>
      <c r="D76" s="265"/>
      <c r="E76" s="228"/>
      <c r="F76" s="18" t="s">
        <v>16</v>
      </c>
      <c r="G76" s="19">
        <v>11</v>
      </c>
      <c r="H76" s="208"/>
      <c r="I76" s="209"/>
      <c r="J76" s="210"/>
      <c r="K76" s="211">
        <f>H76*EXP(2.71-0.812*LN($AU$30)-0.654*LN(BA$15))*(1+$D75*(1/1.4-1))*(37.7*0.0187*44/12/1000)</f>
        <v>0</v>
      </c>
      <c r="L76" s="212"/>
      <c r="M76" s="213"/>
      <c r="N76" s="261"/>
      <c r="O76" s="262"/>
      <c r="P76" s="263"/>
      <c r="Q76" s="211">
        <f>H76*EXP(2.71-0.812*LN($N66)-0.654*LN(BA$15))*(1+$D75*(1/1.4-1))*(37.7*0.0187*44/12/1000)</f>
        <v>0</v>
      </c>
      <c r="R76" s="212"/>
      <c r="S76" s="213"/>
      <c r="U76" s="269"/>
      <c r="V76" s="270"/>
      <c r="W76" s="265"/>
      <c r="X76" s="228"/>
      <c r="Y76" s="18" t="s">
        <v>16</v>
      </c>
      <c r="Z76" s="19">
        <v>11</v>
      </c>
      <c r="AA76" s="208"/>
      <c r="AB76" s="209"/>
      <c r="AC76" s="210"/>
      <c r="AD76" s="281">
        <f>AA76*EXP(2.67-0.927*LN($AT$26)-0.648*LN(350))*(1+$W75*(1/1.4-1))*(34.6*0.0183*44/12/1000)</f>
        <v>0</v>
      </c>
      <c r="AE76" s="212"/>
      <c r="AF76" s="213"/>
      <c r="AG76" s="261"/>
      <c r="AH76" s="262"/>
      <c r="AI76" s="263"/>
      <c r="AJ76" s="235">
        <f>AA76*EXP(2.71-0.812*LN($AG66)-0.654*LN(BA$15))*(1+$W75*(1/1.4-1))*(37.7*0.0187*44/12/1000)</f>
        <v>0</v>
      </c>
      <c r="AK76" s="233"/>
      <c r="AL76" s="234"/>
    </row>
    <row r="77" spans="1:42" ht="14.25" thickBot="1" x14ac:dyDescent="0.2">
      <c r="B77" s="271"/>
      <c r="C77" s="272"/>
      <c r="D77" s="266"/>
      <c r="E77" s="243" t="s">
        <v>26</v>
      </c>
      <c r="F77" s="244"/>
      <c r="G77" s="244"/>
      <c r="H77" s="245">
        <f>SUM(H66:J76)</f>
        <v>0</v>
      </c>
      <c r="I77" s="246"/>
      <c r="J77" s="247"/>
      <c r="K77" s="88" t="str">
        <f>IF(BG9=FALSE,"!","")</f>
        <v/>
      </c>
      <c r="L77" s="201">
        <f>SUM(K66:M76)</f>
        <v>0</v>
      </c>
      <c r="M77" s="202"/>
      <c r="N77" s="248"/>
      <c r="O77" s="246"/>
      <c r="P77" s="247"/>
      <c r="Q77" s="88" t="str">
        <f>IF(BG9=FALSE,"!","")</f>
        <v/>
      </c>
      <c r="R77" s="217">
        <f>SUM(Q66:S76)</f>
        <v>0</v>
      </c>
      <c r="S77" s="218"/>
      <c r="U77" s="271"/>
      <c r="V77" s="272"/>
      <c r="W77" s="266"/>
      <c r="X77" s="243" t="s">
        <v>26</v>
      </c>
      <c r="Y77" s="244"/>
      <c r="Z77" s="244"/>
      <c r="AA77" s="203">
        <f>SUM(AA66:AC76)</f>
        <v>0</v>
      </c>
      <c r="AB77" s="203"/>
      <c r="AC77" s="204"/>
      <c r="AD77" s="88" t="str">
        <f>IF(BK9=FALSE,"!","")</f>
        <v/>
      </c>
      <c r="AE77" s="201">
        <f>SUM(AD66:AF76)</f>
        <v>0</v>
      </c>
      <c r="AF77" s="202"/>
      <c r="AG77" s="203">
        <f>SUM(AG66:AI76)</f>
        <v>0.1</v>
      </c>
      <c r="AH77" s="203"/>
      <c r="AI77" s="204"/>
      <c r="AJ77" s="88" t="str">
        <f>IF(BK9=FALSE,"!","")</f>
        <v/>
      </c>
      <c r="AK77" s="201">
        <f>SUM(AJ66:AL76)</f>
        <v>0</v>
      </c>
      <c r="AL77" s="202"/>
    </row>
    <row r="78" spans="1:42" ht="14.25" thickBot="1" x14ac:dyDescent="0.2">
      <c r="B78" s="11"/>
      <c r="C78" s="11"/>
      <c r="D78" s="11"/>
      <c r="E78" s="11"/>
      <c r="F78" s="11"/>
      <c r="G78" s="11"/>
      <c r="H78" s="11"/>
      <c r="I78" s="11"/>
      <c r="J78" s="11"/>
      <c r="K78" s="11"/>
      <c r="L78" s="11"/>
      <c r="M78" s="11"/>
      <c r="N78" s="11"/>
      <c r="O78" s="11"/>
      <c r="P78" s="11"/>
      <c r="Q78" s="11"/>
      <c r="R78" s="11"/>
      <c r="S78" s="11"/>
    </row>
    <row r="79" spans="1:42" x14ac:dyDescent="0.15">
      <c r="B79" s="153" t="s">
        <v>106</v>
      </c>
      <c r="C79" s="140"/>
      <c r="D79" s="141"/>
      <c r="E79" s="276" t="s">
        <v>0</v>
      </c>
      <c r="F79" s="277"/>
      <c r="G79" s="277"/>
      <c r="H79" s="249" t="s">
        <v>17</v>
      </c>
      <c r="I79" s="250"/>
      <c r="J79" s="251"/>
      <c r="K79" s="219" t="s">
        <v>64</v>
      </c>
      <c r="L79" s="220"/>
      <c r="M79" s="221"/>
      <c r="N79" s="236" t="s">
        <v>67</v>
      </c>
      <c r="O79" s="237"/>
      <c r="P79" s="237"/>
      <c r="Q79" s="237"/>
      <c r="R79" s="237"/>
      <c r="S79" s="238"/>
      <c r="U79" s="152" t="s">
        <v>115</v>
      </c>
      <c r="V79" s="140"/>
      <c r="W79" s="141"/>
      <c r="X79" s="276" t="s">
        <v>0</v>
      </c>
      <c r="Y79" s="277"/>
      <c r="Z79" s="277"/>
      <c r="AA79" s="249" t="s">
        <v>17</v>
      </c>
      <c r="AB79" s="250"/>
      <c r="AC79" s="251"/>
      <c r="AD79" s="219" t="s">
        <v>64</v>
      </c>
      <c r="AE79" s="220"/>
      <c r="AF79" s="221"/>
      <c r="AG79" s="236" t="s">
        <v>67</v>
      </c>
      <c r="AH79" s="237"/>
      <c r="AI79" s="237"/>
      <c r="AJ79" s="237"/>
      <c r="AK79" s="237"/>
      <c r="AL79" s="238"/>
    </row>
    <row r="80" spans="1:42" ht="14.25" thickBot="1" x14ac:dyDescent="0.2">
      <c r="B80" s="142"/>
      <c r="C80" s="143"/>
      <c r="D80" s="144"/>
      <c r="E80" s="12" t="s">
        <v>1</v>
      </c>
      <c r="F80" s="13" t="s">
        <v>2</v>
      </c>
      <c r="G80" s="20" t="s">
        <v>3</v>
      </c>
      <c r="H80" s="252"/>
      <c r="I80" s="253"/>
      <c r="J80" s="254"/>
      <c r="K80" s="222"/>
      <c r="L80" s="223"/>
      <c r="M80" s="224"/>
      <c r="N80" s="239" t="s">
        <v>30</v>
      </c>
      <c r="O80" s="240"/>
      <c r="P80" s="240"/>
      <c r="Q80" s="241" t="s">
        <v>82</v>
      </c>
      <c r="R80" s="241"/>
      <c r="S80" s="242"/>
      <c r="U80" s="142"/>
      <c r="V80" s="143"/>
      <c r="W80" s="144"/>
      <c r="X80" s="12" t="s">
        <v>1</v>
      </c>
      <c r="Y80" s="13" t="s">
        <v>2</v>
      </c>
      <c r="Z80" s="20" t="s">
        <v>3</v>
      </c>
      <c r="AA80" s="252"/>
      <c r="AB80" s="253"/>
      <c r="AC80" s="254"/>
      <c r="AD80" s="222"/>
      <c r="AE80" s="223"/>
      <c r="AF80" s="224"/>
      <c r="AG80" s="239" t="s">
        <v>30</v>
      </c>
      <c r="AH80" s="240"/>
      <c r="AI80" s="240"/>
      <c r="AJ80" s="241" t="s">
        <v>82</v>
      </c>
      <c r="AK80" s="241"/>
      <c r="AL80" s="242"/>
    </row>
    <row r="81" spans="2:38" ht="14.25" thickBot="1" x14ac:dyDescent="0.2">
      <c r="B81" s="142"/>
      <c r="C81" s="145"/>
      <c r="D81" s="144"/>
      <c r="E81" s="226" t="s">
        <v>4</v>
      </c>
      <c r="F81" s="14" t="s">
        <v>5</v>
      </c>
      <c r="G81" s="15">
        <v>1</v>
      </c>
      <c r="H81" s="229"/>
      <c r="I81" s="230"/>
      <c r="J81" s="231"/>
      <c r="K81" s="235">
        <f>H81*EXP(2.67-0.927*LN($AU$20)-0.648*LN(BA$5))*(1+$D90*(1/1.4-1))*(34.6*0.0183*44/12/1000)</f>
        <v>0</v>
      </c>
      <c r="L81" s="233"/>
      <c r="M81" s="234"/>
      <c r="N81" s="255">
        <v>0.1</v>
      </c>
      <c r="O81" s="256"/>
      <c r="P81" s="257"/>
      <c r="Q81" s="232">
        <f>H81*EXP(2.67-0.927*LN($N81)-0.648*LN(BA$5))*(1+$D90*(1/1.4-1))*(34.6*0.0183*44/12/1000)</f>
        <v>0</v>
      </c>
      <c r="R81" s="233"/>
      <c r="S81" s="234"/>
      <c r="U81" s="142"/>
      <c r="V81" s="145"/>
      <c r="W81" s="144"/>
      <c r="X81" s="226" t="s">
        <v>4</v>
      </c>
      <c r="Y81" s="14" t="s">
        <v>5</v>
      </c>
      <c r="Z81" s="15">
        <v>1</v>
      </c>
      <c r="AA81" s="229"/>
      <c r="AB81" s="230"/>
      <c r="AC81" s="231"/>
      <c r="AD81" s="235">
        <f>AA81*EXP(2.67-0.927*LN($AT$20)-0.648*LN(350))*(1+$W90*(1/1.4-1))*(34.6*0.0183*44/12/1000)</f>
        <v>0</v>
      </c>
      <c r="AE81" s="233"/>
      <c r="AF81" s="234"/>
      <c r="AG81" s="255">
        <v>0.1</v>
      </c>
      <c r="AH81" s="256"/>
      <c r="AI81" s="257"/>
      <c r="AJ81" s="235">
        <f>AA81*EXP(2.67-0.927*LN($AG81)-0.648*LN(BA$5))*(1+$W90*(1/1.4-1))*(34.6*0.0183*44/12/1000)</f>
        <v>0</v>
      </c>
      <c r="AK81" s="233"/>
      <c r="AL81" s="234"/>
    </row>
    <row r="82" spans="2:38" ht="14.25" thickBot="1" x14ac:dyDescent="0.2">
      <c r="B82" s="142"/>
      <c r="C82" s="143"/>
      <c r="D82" s="144"/>
      <c r="E82" s="227"/>
      <c r="F82" s="16" t="s">
        <v>6</v>
      </c>
      <c r="G82" s="17">
        <v>2</v>
      </c>
      <c r="H82" s="214"/>
      <c r="I82" s="215"/>
      <c r="J82" s="216"/>
      <c r="K82" s="205">
        <f>H82*EXP(2.67-0.927*LN($AU$21)-0.648*LN(BA$6))*(1+$D90*(1/1.4-1))*(34.6*0.0183*44/12/1000)</f>
        <v>0</v>
      </c>
      <c r="L82" s="206"/>
      <c r="M82" s="207"/>
      <c r="N82" s="258"/>
      <c r="O82" s="259"/>
      <c r="P82" s="260"/>
      <c r="Q82" s="205">
        <f>H82*EXP(2.67-0.927*LN($N81)-0.648*LN(BA$6))*(1+$D90*(1/1.4-1))*(34.6*0.0183*44/12/1000)</f>
        <v>0</v>
      </c>
      <c r="R82" s="206"/>
      <c r="S82" s="207"/>
      <c r="U82" s="142"/>
      <c r="V82" s="143"/>
      <c r="W82" s="144"/>
      <c r="X82" s="227"/>
      <c r="Y82" s="16" t="s">
        <v>6</v>
      </c>
      <c r="Z82" s="17">
        <v>2</v>
      </c>
      <c r="AA82" s="214"/>
      <c r="AB82" s="215"/>
      <c r="AC82" s="216"/>
      <c r="AD82" s="280">
        <f>AA82*EXP(2.67-0.927*LN($AT$21)-0.648*LN(350))*(1+$W90*(1/1.4-1))*(34.6*0.0183*44/12/1000)</f>
        <v>0</v>
      </c>
      <c r="AE82" s="206"/>
      <c r="AF82" s="207"/>
      <c r="AG82" s="258"/>
      <c r="AH82" s="259"/>
      <c r="AI82" s="260"/>
      <c r="AJ82" s="235">
        <f>AA82*EXP(2.67-0.927*LN($AG81)-0.648*LN(BA$6))*(1+$W90*(1/1.4-1))*(34.6*0.0183*44/12/1000)</f>
        <v>0</v>
      </c>
      <c r="AK82" s="233"/>
      <c r="AL82" s="234"/>
    </row>
    <row r="83" spans="2:38" ht="14.25" thickBot="1" x14ac:dyDescent="0.2">
      <c r="B83" s="142"/>
      <c r="C83" s="143"/>
      <c r="D83" s="144"/>
      <c r="E83" s="228"/>
      <c r="F83" s="18" t="s">
        <v>7</v>
      </c>
      <c r="G83" s="19">
        <v>3</v>
      </c>
      <c r="H83" s="208"/>
      <c r="I83" s="209"/>
      <c r="J83" s="210"/>
      <c r="K83" s="205">
        <f>H83*EXP(2.67-0.927*LN($AU$22)-0.648*LN(BA$7))*(1+$D90*(1/1.4-1))*(34.6*0.0183*44/12/1000)</f>
        <v>0</v>
      </c>
      <c r="L83" s="206"/>
      <c r="M83" s="207"/>
      <c r="N83" s="258"/>
      <c r="O83" s="259"/>
      <c r="P83" s="260"/>
      <c r="Q83" s="211">
        <f>H83*EXP(2.67-0.927*LN($N81)-0.648*LN(BA$7))*(1+$D90*(1/1.4-1))*(34.6*0.0183*44/12/1000)</f>
        <v>0</v>
      </c>
      <c r="R83" s="212"/>
      <c r="S83" s="213"/>
      <c r="U83" s="142"/>
      <c r="V83" s="143"/>
      <c r="W83" s="144"/>
      <c r="X83" s="228"/>
      <c r="Y83" s="18" t="s">
        <v>7</v>
      </c>
      <c r="Z83" s="19">
        <v>3</v>
      </c>
      <c r="AA83" s="208"/>
      <c r="AB83" s="209"/>
      <c r="AC83" s="210"/>
      <c r="AD83" s="281">
        <f>AA83*EXP(2.67-0.927*LN($AT$22)-0.648*LN(350))*(1+$W90*(1/1.4-1))*(34.6*0.0183*44/12/1000)</f>
        <v>0</v>
      </c>
      <c r="AE83" s="212"/>
      <c r="AF83" s="213"/>
      <c r="AG83" s="258"/>
      <c r="AH83" s="259"/>
      <c r="AI83" s="260"/>
      <c r="AJ83" s="235">
        <f>AA83*EXP(2.67-0.927*LN($AG81)-0.648*LN(BA$7))*(1+$W90*(1/1.4-1))*(34.6*0.0183*44/12/1000)</f>
        <v>0</v>
      </c>
      <c r="AK83" s="233"/>
      <c r="AL83" s="234"/>
    </row>
    <row r="84" spans="2:38" ht="14.25" thickBot="1" x14ac:dyDescent="0.2">
      <c r="B84" s="142"/>
      <c r="C84" s="143"/>
      <c r="D84" s="144"/>
      <c r="E84" s="226" t="s">
        <v>8</v>
      </c>
      <c r="F84" s="14" t="s">
        <v>9</v>
      </c>
      <c r="G84" s="15">
        <v>4</v>
      </c>
      <c r="H84" s="229"/>
      <c r="I84" s="230"/>
      <c r="J84" s="231"/>
      <c r="K84" s="232">
        <f>H84*EXP(2.71-0.812*LN($AU$23)-0.654*LN(BA$8))*(1+$D90*(1/1.4-1))*(37.7*0.0187*44/12/1000)</f>
        <v>0</v>
      </c>
      <c r="L84" s="233"/>
      <c r="M84" s="234"/>
      <c r="N84" s="258"/>
      <c r="O84" s="259"/>
      <c r="P84" s="260"/>
      <c r="Q84" s="232">
        <f>H84*EXP(2.71-0.812*LN($N81)-0.654*LN(BA$8))*(1+$D90*(1/1.4-1))*(37.7*0.0187*44/12/1000)</f>
        <v>0</v>
      </c>
      <c r="R84" s="233"/>
      <c r="S84" s="234"/>
      <c r="U84" s="142"/>
      <c r="V84" s="143"/>
      <c r="W84" s="144"/>
      <c r="X84" s="226" t="s">
        <v>8</v>
      </c>
      <c r="Y84" s="14" t="s">
        <v>9</v>
      </c>
      <c r="Z84" s="15">
        <v>4</v>
      </c>
      <c r="AA84" s="229"/>
      <c r="AB84" s="230"/>
      <c r="AC84" s="231"/>
      <c r="AD84" s="235">
        <f>AA84*EXP(2.67-0.927*LN($AT$23)-0.648*LN(350))*(1+$W90*(1/1.4-1))*(34.6*0.0183*44/12/1000)</f>
        <v>0</v>
      </c>
      <c r="AE84" s="233"/>
      <c r="AF84" s="234"/>
      <c r="AG84" s="258"/>
      <c r="AH84" s="259"/>
      <c r="AI84" s="260"/>
      <c r="AJ84" s="235">
        <f>AA84*EXP(2.71-0.812*LN($AG81)-0.654*LN(BA$8))*(1+$W90*(1/1.4-1))*(37.7*0.0187*44/12/1000)</f>
        <v>0</v>
      </c>
      <c r="AK84" s="233"/>
      <c r="AL84" s="234"/>
    </row>
    <row r="85" spans="2:38" ht="14.25" thickBot="1" x14ac:dyDescent="0.2">
      <c r="B85" s="142"/>
      <c r="C85" s="143"/>
      <c r="D85" s="144"/>
      <c r="E85" s="227"/>
      <c r="F85" s="16" t="s">
        <v>10</v>
      </c>
      <c r="G85" s="17">
        <v>5</v>
      </c>
      <c r="H85" s="214"/>
      <c r="I85" s="215"/>
      <c r="J85" s="216"/>
      <c r="K85" s="205">
        <f>H85*EXP(2.71-0.812*LN($AU$24)-0.654*LN(BA$9))*(1+$D90*(1/1.4-1))*(37.7*0.0187*44/12/1000)</f>
        <v>0</v>
      </c>
      <c r="L85" s="206"/>
      <c r="M85" s="207"/>
      <c r="N85" s="258"/>
      <c r="O85" s="259"/>
      <c r="P85" s="260"/>
      <c r="Q85" s="205">
        <f>H85*EXP(2.71-0.812*LN($N81)-0.654*LN(BA$9))*(1+$D90*(1/1.4-1))*(37.7*0.0187*44/12/1000)</f>
        <v>0</v>
      </c>
      <c r="R85" s="206"/>
      <c r="S85" s="207"/>
      <c r="U85" s="142"/>
      <c r="V85" s="143"/>
      <c r="W85" s="144"/>
      <c r="X85" s="227"/>
      <c r="Y85" s="16" t="s">
        <v>10</v>
      </c>
      <c r="Z85" s="17">
        <v>5</v>
      </c>
      <c r="AA85" s="214"/>
      <c r="AB85" s="215"/>
      <c r="AC85" s="216"/>
      <c r="AD85" s="280">
        <f>AA85*EXP(2.67-0.927*LN($AT$24)-0.648*LN(350))*(1+$W90*(1/1.4-1))*(34.6*0.0183*44/12/1000)</f>
        <v>0</v>
      </c>
      <c r="AE85" s="206"/>
      <c r="AF85" s="207"/>
      <c r="AG85" s="258"/>
      <c r="AH85" s="259"/>
      <c r="AI85" s="260"/>
      <c r="AJ85" s="235">
        <f>AA85*EXP(2.71-0.812*LN($AG81)-0.654*LN(BA$9))*(1+$W90*(1/1.4-1))*(37.7*0.0187*44/12/1000)</f>
        <v>0</v>
      </c>
      <c r="AK85" s="233"/>
      <c r="AL85" s="234"/>
    </row>
    <row r="86" spans="2:38" ht="14.25" thickBot="1" x14ac:dyDescent="0.2">
      <c r="B86" s="142"/>
      <c r="C86" s="146"/>
      <c r="D86" s="147"/>
      <c r="E86" s="227"/>
      <c r="F86" s="16" t="s">
        <v>11</v>
      </c>
      <c r="G86" s="17">
        <v>6</v>
      </c>
      <c r="H86" s="214"/>
      <c r="I86" s="215"/>
      <c r="J86" s="216"/>
      <c r="K86" s="205">
        <f>H86*EXP(2.71-0.812*LN($AU$25)-0.654*LN(BA$10))*(1+$D90*(1/1.4-1))*(37.7*0.0187*44/12/1000)</f>
        <v>0</v>
      </c>
      <c r="L86" s="206"/>
      <c r="M86" s="207"/>
      <c r="N86" s="258"/>
      <c r="O86" s="259"/>
      <c r="P86" s="260"/>
      <c r="Q86" s="205">
        <f>H86*EXP(2.71-0.812*LN($N81)-0.654*LN(BA$10))*(1+$D90*(1/1.4-1))*(37.7*0.0187*44/12/1000)</f>
        <v>0</v>
      </c>
      <c r="R86" s="206"/>
      <c r="S86" s="207"/>
      <c r="U86" s="142"/>
      <c r="V86" s="146"/>
      <c r="W86" s="147"/>
      <c r="X86" s="227"/>
      <c r="Y86" s="16" t="s">
        <v>11</v>
      </c>
      <c r="Z86" s="17">
        <v>6</v>
      </c>
      <c r="AA86" s="214"/>
      <c r="AB86" s="215"/>
      <c r="AC86" s="216"/>
      <c r="AD86" s="280">
        <f>AA86*EXP(2.67-0.927*LN($AT$25)-0.648*LN(350))*(1+$W90*(1/1.4-1))*(34.6*0.0183*44/12/1000)</f>
        <v>0</v>
      </c>
      <c r="AE86" s="206"/>
      <c r="AF86" s="207"/>
      <c r="AG86" s="258"/>
      <c r="AH86" s="259"/>
      <c r="AI86" s="260"/>
      <c r="AJ86" s="235">
        <f>AA86*EXP(2.71-0.812*LN($AG81)-0.654*LN(BA$10))*(1+$W90*(1/1.4-1))*(37.7*0.0187*44/12/1000)</f>
        <v>0</v>
      </c>
      <c r="AK86" s="233"/>
      <c r="AL86" s="234"/>
    </row>
    <row r="87" spans="2:38" ht="14.25" thickBot="1" x14ac:dyDescent="0.2">
      <c r="B87" s="148"/>
      <c r="C87" s="149"/>
      <c r="D87" s="150"/>
      <c r="E87" s="227"/>
      <c r="F87" s="16" t="s">
        <v>12</v>
      </c>
      <c r="G87" s="17">
        <v>7</v>
      </c>
      <c r="H87" s="214"/>
      <c r="I87" s="215"/>
      <c r="J87" s="216"/>
      <c r="K87" s="205">
        <f>H87*EXP(2.71-0.812*LN($AU$26)-0.654*LN(BA$11))*(1+$D90*(1/1.4-1))*(37.7*0.0187*44/12/1000)</f>
        <v>0</v>
      </c>
      <c r="L87" s="206"/>
      <c r="M87" s="207"/>
      <c r="N87" s="258"/>
      <c r="O87" s="259"/>
      <c r="P87" s="260"/>
      <c r="Q87" s="205">
        <f>H87*EXP(2.71-0.812*LN($N81)-0.654*LN(BA$11))*(1+$D90*(1/1.4-1))*(37.7*0.0187*44/12/1000)</f>
        <v>0</v>
      </c>
      <c r="R87" s="206"/>
      <c r="S87" s="207"/>
      <c r="U87" s="148"/>
      <c r="V87" s="149"/>
      <c r="W87" s="150"/>
      <c r="X87" s="227"/>
      <c r="Y87" s="16" t="s">
        <v>12</v>
      </c>
      <c r="Z87" s="17">
        <v>7</v>
      </c>
      <c r="AA87" s="214"/>
      <c r="AB87" s="215"/>
      <c r="AC87" s="216"/>
      <c r="AD87" s="280">
        <f>AA87*EXP(2.67-0.927*LN($AT$26)-0.648*LN(350))*(1+$W90*(1/1.4-1))*(34.6*0.0183*44/12/1000)</f>
        <v>0</v>
      </c>
      <c r="AE87" s="206"/>
      <c r="AF87" s="207"/>
      <c r="AG87" s="258"/>
      <c r="AH87" s="259"/>
      <c r="AI87" s="260"/>
      <c r="AJ87" s="235">
        <f>AA87*EXP(2.71-0.812*LN($AG81)-0.654*LN(BA$11))*(1+$W90*(1/1.4-1))*(37.7*0.0187*44/12/1000)</f>
        <v>0</v>
      </c>
      <c r="AK87" s="233"/>
      <c r="AL87" s="234"/>
    </row>
    <row r="88" spans="2:38" ht="14.25" thickBot="1" x14ac:dyDescent="0.2">
      <c r="B88" s="148"/>
      <c r="C88" s="149"/>
      <c r="D88" s="150"/>
      <c r="E88" s="227"/>
      <c r="F88" s="16" t="s">
        <v>13</v>
      </c>
      <c r="G88" s="17">
        <v>8</v>
      </c>
      <c r="H88" s="214"/>
      <c r="I88" s="215"/>
      <c r="J88" s="216"/>
      <c r="K88" s="205">
        <f>H88*EXP(2.71-0.812*LN($AU$27)-0.654*LN(BA$12))*(1+$D90*(1/1.4-1))*(37.7*0.0187*44/12/1000)</f>
        <v>0</v>
      </c>
      <c r="L88" s="206"/>
      <c r="M88" s="207"/>
      <c r="N88" s="258"/>
      <c r="O88" s="259"/>
      <c r="P88" s="260"/>
      <c r="Q88" s="205">
        <f>H88*EXP(2.71-0.812*LN($N81)-0.654*LN(BA$12))*(1+$D90*(1/1.4-1))*(37.7*0.0187*44/12/1000)</f>
        <v>0</v>
      </c>
      <c r="R88" s="206"/>
      <c r="S88" s="207"/>
      <c r="U88" s="148"/>
      <c r="V88" s="149"/>
      <c r="W88" s="150"/>
      <c r="X88" s="227"/>
      <c r="Y88" s="16" t="s">
        <v>13</v>
      </c>
      <c r="Z88" s="17">
        <v>8</v>
      </c>
      <c r="AA88" s="214"/>
      <c r="AB88" s="215"/>
      <c r="AC88" s="216"/>
      <c r="AD88" s="280">
        <f>AA88*EXP(2.67-0.927*LN($AT$26)-0.648*LN(350))*(1+$W90*(1/1.4-1))*(34.6*0.0183*44/12/1000)</f>
        <v>0</v>
      </c>
      <c r="AE88" s="206"/>
      <c r="AF88" s="207"/>
      <c r="AG88" s="258"/>
      <c r="AH88" s="259"/>
      <c r="AI88" s="260"/>
      <c r="AJ88" s="235">
        <f>AA88*EXP(2.71-0.812*LN($AG81)-0.654*LN(BA$12))*(1+$W90*(1/1.4-1))*(37.7*0.0187*44/12/1000)</f>
        <v>0</v>
      </c>
      <c r="AK88" s="233"/>
      <c r="AL88" s="234"/>
    </row>
    <row r="89" spans="2:38" ht="14.25" thickBot="1" x14ac:dyDescent="0.2">
      <c r="B89" s="142"/>
      <c r="C89" s="146"/>
      <c r="D89" s="147"/>
      <c r="E89" s="227"/>
      <c r="F89" s="16" t="s">
        <v>14</v>
      </c>
      <c r="G89" s="17">
        <v>9</v>
      </c>
      <c r="H89" s="214"/>
      <c r="I89" s="215"/>
      <c r="J89" s="216"/>
      <c r="K89" s="205">
        <f>H89*EXP(2.71-0.812*LN($AU$28)-0.654*LN(BA$13))*(1+$D90*(1/1.4-1))*(37.7*0.0187*44/12/1000)</f>
        <v>0</v>
      </c>
      <c r="L89" s="206"/>
      <c r="M89" s="207"/>
      <c r="N89" s="258"/>
      <c r="O89" s="259"/>
      <c r="P89" s="260"/>
      <c r="Q89" s="205">
        <f>H89*EXP(2.71-0.812*LN($N81)-0.654*LN(BA$13))*(1+$D90*(1/1.4-1))*(37.7*0.0187*44/12/1000)</f>
        <v>0</v>
      </c>
      <c r="R89" s="206"/>
      <c r="S89" s="207"/>
      <c r="U89" s="142"/>
      <c r="V89" s="146"/>
      <c r="W89" s="147"/>
      <c r="X89" s="227"/>
      <c r="Y89" s="16" t="s">
        <v>14</v>
      </c>
      <c r="Z89" s="17">
        <v>9</v>
      </c>
      <c r="AA89" s="214"/>
      <c r="AB89" s="215"/>
      <c r="AC89" s="216"/>
      <c r="AD89" s="280">
        <f>AA89*EXP(2.67-0.927*LN($AT$26)-0.648*LN(350))*(1+$W90*(1/1.4-1))*(34.6*0.0183*44/12/1000)</f>
        <v>0</v>
      </c>
      <c r="AE89" s="206"/>
      <c r="AF89" s="207"/>
      <c r="AG89" s="258"/>
      <c r="AH89" s="259"/>
      <c r="AI89" s="260"/>
      <c r="AJ89" s="235">
        <f>AA89*EXP(2.71-0.812*LN($AG81)-0.654*LN(BA$13))*(1+$W90*(1/1.4-1))*(37.7*0.0187*44/12/1000)</f>
        <v>0</v>
      </c>
      <c r="AK89" s="233"/>
      <c r="AL89" s="234"/>
    </row>
    <row r="90" spans="2:38" ht="14.25" thickBot="1" x14ac:dyDescent="0.2">
      <c r="B90" s="267" t="s">
        <v>76</v>
      </c>
      <c r="C90" s="268"/>
      <c r="D90" s="264"/>
      <c r="E90" s="227"/>
      <c r="F90" s="16" t="s">
        <v>15</v>
      </c>
      <c r="G90" s="17">
        <v>10</v>
      </c>
      <c r="H90" s="214"/>
      <c r="I90" s="215"/>
      <c r="J90" s="216"/>
      <c r="K90" s="205">
        <f>H90*EXP(2.71-0.812*LN($AU$29)-0.654*LN(BA$14))*(1+$D90*(1/1.4-1))*(37.7*0.0187*44/12/1000)</f>
        <v>0</v>
      </c>
      <c r="L90" s="206"/>
      <c r="M90" s="207"/>
      <c r="N90" s="258"/>
      <c r="O90" s="259"/>
      <c r="P90" s="260"/>
      <c r="Q90" s="205">
        <f>H90*EXP(2.71-0.812*LN($N81)-0.654*LN(BA$14))*(1+$D90*(1/1.4-1))*(37.7*0.0187*44/12/1000)</f>
        <v>0</v>
      </c>
      <c r="R90" s="206"/>
      <c r="S90" s="207"/>
      <c r="U90" s="267" t="s">
        <v>75</v>
      </c>
      <c r="V90" s="268"/>
      <c r="W90" s="264"/>
      <c r="X90" s="227"/>
      <c r="Y90" s="16" t="s">
        <v>15</v>
      </c>
      <c r="Z90" s="17">
        <v>10</v>
      </c>
      <c r="AA90" s="214"/>
      <c r="AB90" s="215"/>
      <c r="AC90" s="216"/>
      <c r="AD90" s="280">
        <f>AA90*EXP(2.67-0.927*LN($AT$26)-0.648*LN(350))*(1+$W90*(1/1.4-1))*(34.6*0.0183*44/12/1000)</f>
        <v>0</v>
      </c>
      <c r="AE90" s="206"/>
      <c r="AF90" s="207"/>
      <c r="AG90" s="258"/>
      <c r="AH90" s="259"/>
      <c r="AI90" s="260"/>
      <c r="AJ90" s="235">
        <f>AA90*EXP(2.71-0.812*LN($AG81)-0.654*LN(BA$14))*(1+$W90*(1/1.4-1))*(37.7*0.0187*44/12/1000)</f>
        <v>0</v>
      </c>
      <c r="AK90" s="233"/>
      <c r="AL90" s="234"/>
    </row>
    <row r="91" spans="2:38" ht="14.25" thickBot="1" x14ac:dyDescent="0.2">
      <c r="B91" s="269"/>
      <c r="C91" s="270"/>
      <c r="D91" s="265"/>
      <c r="E91" s="228"/>
      <c r="F91" s="18" t="s">
        <v>16</v>
      </c>
      <c r="G91" s="19">
        <v>11</v>
      </c>
      <c r="H91" s="208"/>
      <c r="I91" s="209"/>
      <c r="J91" s="210"/>
      <c r="K91" s="211">
        <f>H91*EXP(2.71-0.812*LN($AU$30)-0.654*LN(BA$15))*(1+$D90*(1/1.4-1))*(37.7*0.0187*44/12/1000)</f>
        <v>0</v>
      </c>
      <c r="L91" s="212"/>
      <c r="M91" s="213"/>
      <c r="N91" s="261"/>
      <c r="O91" s="262"/>
      <c r="P91" s="263"/>
      <c r="Q91" s="211">
        <f>H91*EXP(2.71-0.812*LN($N81)-0.654*LN(BA$15))*(1+$D90*(1/1.4-1))*(37.7*0.0187*44/12/1000)</f>
        <v>0</v>
      </c>
      <c r="R91" s="212"/>
      <c r="S91" s="213"/>
      <c r="U91" s="269"/>
      <c r="V91" s="270"/>
      <c r="W91" s="265"/>
      <c r="X91" s="228"/>
      <c r="Y91" s="18" t="s">
        <v>16</v>
      </c>
      <c r="Z91" s="19">
        <v>11</v>
      </c>
      <c r="AA91" s="208"/>
      <c r="AB91" s="209"/>
      <c r="AC91" s="210"/>
      <c r="AD91" s="281">
        <f>AA91*EXP(2.67-0.927*LN($AT$26)-0.648*LN(350))*(1+$W90*(1/1.4-1))*(34.6*0.0183*44/12/1000)</f>
        <v>0</v>
      </c>
      <c r="AE91" s="212"/>
      <c r="AF91" s="213"/>
      <c r="AG91" s="261"/>
      <c r="AH91" s="262"/>
      <c r="AI91" s="263"/>
      <c r="AJ91" s="235">
        <f>AA91*EXP(2.71-0.812*LN($AG81)-0.654*LN(BA$15))*(1+$W90*(1/1.4-1))*(37.7*0.0187*44/12/1000)</f>
        <v>0</v>
      </c>
      <c r="AK91" s="233"/>
      <c r="AL91" s="234"/>
    </row>
    <row r="92" spans="2:38" ht="14.25" thickBot="1" x14ac:dyDescent="0.2">
      <c r="B92" s="271"/>
      <c r="C92" s="272"/>
      <c r="D92" s="266"/>
      <c r="E92" s="243" t="s">
        <v>26</v>
      </c>
      <c r="F92" s="244"/>
      <c r="G92" s="244"/>
      <c r="H92" s="245">
        <f>SUM(H81:J91)</f>
        <v>0</v>
      </c>
      <c r="I92" s="246"/>
      <c r="J92" s="247"/>
      <c r="K92" s="88" t="str">
        <f>IF(BG10=FALSE,"!","")</f>
        <v/>
      </c>
      <c r="L92" s="201">
        <f>SUM(K81:M91)</f>
        <v>0</v>
      </c>
      <c r="M92" s="202"/>
      <c r="N92" s="248"/>
      <c r="O92" s="246"/>
      <c r="P92" s="247"/>
      <c r="Q92" s="88" t="str">
        <f>IF(BG10=FALSE,"!","")</f>
        <v/>
      </c>
      <c r="R92" s="201">
        <f>SUM(Q81:S91)</f>
        <v>0</v>
      </c>
      <c r="S92" s="202"/>
      <c r="U92" s="271"/>
      <c r="V92" s="272"/>
      <c r="W92" s="266"/>
      <c r="X92" s="243" t="s">
        <v>26</v>
      </c>
      <c r="Y92" s="244"/>
      <c r="Z92" s="244"/>
      <c r="AA92" s="203">
        <f>SUM(AA81:AC91)</f>
        <v>0</v>
      </c>
      <c r="AB92" s="203"/>
      <c r="AC92" s="204"/>
      <c r="AD92" s="88" t="str">
        <f>IF(BK10=FALSE,"!","")</f>
        <v/>
      </c>
      <c r="AE92" s="201">
        <f>SUM(AD81:AF91)</f>
        <v>0</v>
      </c>
      <c r="AF92" s="202"/>
      <c r="AG92" s="203">
        <f>SUM(AG81:AI91)</f>
        <v>0.1</v>
      </c>
      <c r="AH92" s="203"/>
      <c r="AI92" s="204"/>
      <c r="AJ92" s="88" t="str">
        <f>IF(BK10=FALSE,"!","")</f>
        <v/>
      </c>
      <c r="AK92" s="201">
        <f>SUM(AJ81:AL91)</f>
        <v>0</v>
      </c>
      <c r="AL92" s="202"/>
    </row>
    <row r="93" spans="2:38" ht="14.25" thickBot="1" x14ac:dyDescent="0.2">
      <c r="B93" s="32"/>
      <c r="C93" s="32"/>
      <c r="D93" s="31"/>
      <c r="E93" s="33"/>
      <c r="F93" s="33"/>
      <c r="G93" s="33"/>
      <c r="H93" s="34"/>
      <c r="I93" s="34"/>
      <c r="J93" s="34"/>
      <c r="K93" s="34"/>
      <c r="L93" s="34"/>
      <c r="M93" s="34"/>
      <c r="N93" s="34"/>
      <c r="O93" s="34"/>
      <c r="P93" s="34"/>
      <c r="Q93" s="34"/>
      <c r="R93" s="34"/>
      <c r="S93" s="34"/>
    </row>
    <row r="94" spans="2:38" x14ac:dyDescent="0.15">
      <c r="B94" s="153" t="s">
        <v>107</v>
      </c>
      <c r="C94" s="140"/>
      <c r="D94" s="141"/>
      <c r="E94" s="276" t="s">
        <v>0</v>
      </c>
      <c r="F94" s="277"/>
      <c r="G94" s="277"/>
      <c r="H94" s="249" t="s">
        <v>17</v>
      </c>
      <c r="I94" s="250"/>
      <c r="J94" s="251"/>
      <c r="K94" s="219" t="s">
        <v>64</v>
      </c>
      <c r="L94" s="220"/>
      <c r="M94" s="221"/>
      <c r="N94" s="236" t="s">
        <v>67</v>
      </c>
      <c r="O94" s="237"/>
      <c r="P94" s="237"/>
      <c r="Q94" s="237"/>
      <c r="R94" s="237"/>
      <c r="S94" s="238"/>
      <c r="U94" s="152" t="s">
        <v>116</v>
      </c>
      <c r="V94" s="140"/>
      <c r="W94" s="141"/>
      <c r="X94" s="276" t="s">
        <v>0</v>
      </c>
      <c r="Y94" s="277"/>
      <c r="Z94" s="277"/>
      <c r="AA94" s="249" t="s">
        <v>17</v>
      </c>
      <c r="AB94" s="250"/>
      <c r="AC94" s="251"/>
      <c r="AD94" s="219" t="s">
        <v>64</v>
      </c>
      <c r="AE94" s="220"/>
      <c r="AF94" s="221"/>
      <c r="AG94" s="236" t="s">
        <v>67</v>
      </c>
      <c r="AH94" s="237"/>
      <c r="AI94" s="237"/>
      <c r="AJ94" s="237"/>
      <c r="AK94" s="237"/>
      <c r="AL94" s="238"/>
    </row>
    <row r="95" spans="2:38" ht="14.25" thickBot="1" x14ac:dyDescent="0.2">
      <c r="B95" s="142"/>
      <c r="C95" s="143"/>
      <c r="D95" s="144"/>
      <c r="E95" s="12" t="s">
        <v>1</v>
      </c>
      <c r="F95" s="13" t="s">
        <v>2</v>
      </c>
      <c r="G95" s="20" t="s">
        <v>3</v>
      </c>
      <c r="H95" s="252"/>
      <c r="I95" s="253"/>
      <c r="J95" s="254"/>
      <c r="K95" s="222"/>
      <c r="L95" s="223"/>
      <c r="M95" s="224"/>
      <c r="N95" s="239" t="s">
        <v>30</v>
      </c>
      <c r="O95" s="240"/>
      <c r="P95" s="240"/>
      <c r="Q95" s="241" t="s">
        <v>82</v>
      </c>
      <c r="R95" s="241"/>
      <c r="S95" s="242"/>
      <c r="U95" s="142"/>
      <c r="V95" s="143"/>
      <c r="W95" s="144"/>
      <c r="X95" s="12" t="s">
        <v>1</v>
      </c>
      <c r="Y95" s="13" t="s">
        <v>2</v>
      </c>
      <c r="Z95" s="20" t="s">
        <v>3</v>
      </c>
      <c r="AA95" s="252"/>
      <c r="AB95" s="253"/>
      <c r="AC95" s="254"/>
      <c r="AD95" s="222"/>
      <c r="AE95" s="223"/>
      <c r="AF95" s="224"/>
      <c r="AG95" s="239" t="s">
        <v>30</v>
      </c>
      <c r="AH95" s="240"/>
      <c r="AI95" s="240"/>
      <c r="AJ95" s="241" t="s">
        <v>82</v>
      </c>
      <c r="AK95" s="241"/>
      <c r="AL95" s="242"/>
    </row>
    <row r="96" spans="2:38" ht="14.25" thickBot="1" x14ac:dyDescent="0.2">
      <c r="B96" s="142"/>
      <c r="C96" s="145"/>
      <c r="D96" s="144"/>
      <c r="E96" s="226" t="s">
        <v>4</v>
      </c>
      <c r="F96" s="14" t="s">
        <v>5</v>
      </c>
      <c r="G96" s="15">
        <v>1</v>
      </c>
      <c r="H96" s="229"/>
      <c r="I96" s="230"/>
      <c r="J96" s="231"/>
      <c r="K96" s="235">
        <f>H96*EXP(2.67-0.927*LN($AU$20)-0.648*LN(BA$5))*(1+$D105*(1/1.4-1))*(34.6*0.0183*44/12/1000)</f>
        <v>0</v>
      </c>
      <c r="L96" s="233"/>
      <c r="M96" s="234"/>
      <c r="N96" s="255">
        <v>0.1</v>
      </c>
      <c r="O96" s="256"/>
      <c r="P96" s="257"/>
      <c r="Q96" s="232">
        <f>H96*EXP(2.67-0.927*LN($N96)-0.648*LN(BA$5))*(1+$D105*(1/1.4-1))*(34.6*0.0183*44/12/1000)</f>
        <v>0</v>
      </c>
      <c r="R96" s="233"/>
      <c r="S96" s="234"/>
      <c r="U96" s="142"/>
      <c r="V96" s="145"/>
      <c r="W96" s="144"/>
      <c r="X96" s="226" t="s">
        <v>4</v>
      </c>
      <c r="Y96" s="14" t="s">
        <v>5</v>
      </c>
      <c r="Z96" s="15">
        <v>1</v>
      </c>
      <c r="AA96" s="229"/>
      <c r="AB96" s="230"/>
      <c r="AC96" s="231"/>
      <c r="AD96" s="235">
        <f>AA96*EXP(2.67-0.927*LN($AT$20)-0.648*LN(350))*(1+$W105*(1/1.4-1))*(34.6*0.0183*44/12/1000)</f>
        <v>0</v>
      </c>
      <c r="AE96" s="233"/>
      <c r="AF96" s="234"/>
      <c r="AG96" s="255">
        <v>0.1</v>
      </c>
      <c r="AH96" s="256"/>
      <c r="AI96" s="257"/>
      <c r="AJ96" s="235">
        <f>AA96*EXP(2.67-0.927*LN($AG96)-0.648*LN(BA$5))*(1+$W105*(1/1.4-1))*(34.6*0.0183*44/12/1000)</f>
        <v>0</v>
      </c>
      <c r="AK96" s="233"/>
      <c r="AL96" s="234"/>
    </row>
    <row r="97" spans="2:38" ht="14.25" thickBot="1" x14ac:dyDescent="0.2">
      <c r="B97" s="142"/>
      <c r="C97" s="143"/>
      <c r="D97" s="144"/>
      <c r="E97" s="227"/>
      <c r="F97" s="16" t="s">
        <v>6</v>
      </c>
      <c r="G97" s="17">
        <v>2</v>
      </c>
      <c r="H97" s="214"/>
      <c r="I97" s="215"/>
      <c r="J97" s="216"/>
      <c r="K97" s="205">
        <f>H97*EXP(2.67-0.927*LN($AU$21)-0.648*LN(BA$6))*(1+$D105*(1/1.4-1))*(34.6*0.0183*44/12/1000)</f>
        <v>0</v>
      </c>
      <c r="L97" s="206"/>
      <c r="M97" s="207"/>
      <c r="N97" s="258"/>
      <c r="O97" s="259"/>
      <c r="P97" s="260"/>
      <c r="Q97" s="205">
        <f>H97*EXP(2.67-0.927*LN($N96)-0.648*LN(BA$6))*(1+$D105*(1/1.4-1))*(34.6*0.0183*44/12/1000)</f>
        <v>0</v>
      </c>
      <c r="R97" s="206"/>
      <c r="S97" s="207"/>
      <c r="U97" s="142"/>
      <c r="V97" s="143"/>
      <c r="W97" s="144"/>
      <c r="X97" s="227"/>
      <c r="Y97" s="16" t="s">
        <v>6</v>
      </c>
      <c r="Z97" s="17">
        <v>2</v>
      </c>
      <c r="AA97" s="214"/>
      <c r="AB97" s="215"/>
      <c r="AC97" s="216"/>
      <c r="AD97" s="280">
        <f>AA97*EXP(2.67-0.927*LN($AT$21)-0.648*LN(350))*(1+$W105*(1/1.4-1))*(34.6*0.0183*44/12/1000)</f>
        <v>0</v>
      </c>
      <c r="AE97" s="206"/>
      <c r="AF97" s="207"/>
      <c r="AG97" s="258"/>
      <c r="AH97" s="259"/>
      <c r="AI97" s="260"/>
      <c r="AJ97" s="235">
        <f>AA97*EXP(2.67-0.927*LN($AG96)-0.648*LN(BA$6))*(1+$W105*(1/1.4-1))*(34.6*0.0183*44/12/1000)</f>
        <v>0</v>
      </c>
      <c r="AK97" s="233"/>
      <c r="AL97" s="234"/>
    </row>
    <row r="98" spans="2:38" ht="14.25" thickBot="1" x14ac:dyDescent="0.2">
      <c r="B98" s="142"/>
      <c r="C98" s="143"/>
      <c r="D98" s="144"/>
      <c r="E98" s="228"/>
      <c r="F98" s="18" t="s">
        <v>7</v>
      </c>
      <c r="G98" s="19">
        <v>3</v>
      </c>
      <c r="H98" s="208"/>
      <c r="I98" s="209"/>
      <c r="J98" s="210"/>
      <c r="K98" s="205">
        <f>H98*EXP(2.67-0.927*LN($AU$22)-0.648*LN(BA$7))*(1+$D105*(1/1.4-1))*(34.6*0.0183*44/12/1000)</f>
        <v>0</v>
      </c>
      <c r="L98" s="206"/>
      <c r="M98" s="207"/>
      <c r="N98" s="258"/>
      <c r="O98" s="259"/>
      <c r="P98" s="260"/>
      <c r="Q98" s="211">
        <f>H98*EXP(2.67-0.927*LN($N96)-0.648*LN(BA$7))*(1+$D105*(1/1.4-1))*(34.6*0.0183*44/12/1000)</f>
        <v>0</v>
      </c>
      <c r="R98" s="212"/>
      <c r="S98" s="213"/>
      <c r="U98" s="142"/>
      <c r="V98" s="143"/>
      <c r="W98" s="144"/>
      <c r="X98" s="228"/>
      <c r="Y98" s="18" t="s">
        <v>7</v>
      </c>
      <c r="Z98" s="19">
        <v>3</v>
      </c>
      <c r="AA98" s="208"/>
      <c r="AB98" s="209"/>
      <c r="AC98" s="210"/>
      <c r="AD98" s="281">
        <f>AA98*EXP(2.67-0.927*LN($AT$22)-0.648*LN(350))*(1+$W105*(1/1.4-1))*(34.6*0.0183*44/12/1000)</f>
        <v>0</v>
      </c>
      <c r="AE98" s="212"/>
      <c r="AF98" s="213"/>
      <c r="AG98" s="258"/>
      <c r="AH98" s="259"/>
      <c r="AI98" s="260"/>
      <c r="AJ98" s="235">
        <f>AA98*EXP(2.67-0.927*LN($AG96)-0.648*LN(BA$7))*(1+$W105*(1/1.4-1))*(34.6*0.0183*44/12/1000)</f>
        <v>0</v>
      </c>
      <c r="AK98" s="233"/>
      <c r="AL98" s="234"/>
    </row>
    <row r="99" spans="2:38" ht="14.25" thickBot="1" x14ac:dyDescent="0.2">
      <c r="B99" s="142"/>
      <c r="C99" s="143"/>
      <c r="D99" s="144"/>
      <c r="E99" s="226" t="s">
        <v>8</v>
      </c>
      <c r="F99" s="14" t="s">
        <v>9</v>
      </c>
      <c r="G99" s="15">
        <v>4</v>
      </c>
      <c r="H99" s="229"/>
      <c r="I99" s="230"/>
      <c r="J99" s="231"/>
      <c r="K99" s="232">
        <f>H99*EXP(2.71-0.812*LN($AU$23)-0.654*LN(BA$8))*(1+$D105*(1/1.4-1))*(37.7*0.0187*44/12/1000)</f>
        <v>0</v>
      </c>
      <c r="L99" s="233"/>
      <c r="M99" s="234"/>
      <c r="N99" s="258"/>
      <c r="O99" s="259"/>
      <c r="P99" s="260"/>
      <c r="Q99" s="232">
        <f>H99*EXP(2.71-0.812*LN($N96)-0.654*LN(BA$8))*(1+$D105*(1/1.4-1))*(37.7*0.0187*44/12/1000)</f>
        <v>0</v>
      </c>
      <c r="R99" s="233"/>
      <c r="S99" s="234"/>
      <c r="U99" s="142"/>
      <c r="V99" s="143"/>
      <c r="W99" s="144"/>
      <c r="X99" s="226" t="s">
        <v>8</v>
      </c>
      <c r="Y99" s="14" t="s">
        <v>9</v>
      </c>
      <c r="Z99" s="15">
        <v>4</v>
      </c>
      <c r="AA99" s="229"/>
      <c r="AB99" s="230"/>
      <c r="AC99" s="231"/>
      <c r="AD99" s="235">
        <f>AA99*EXP(2.67-0.927*LN($AT$23)-0.648*LN(350))*(1+$W105*(1/1.4-1))*(34.6*0.0183*44/12/1000)</f>
        <v>0</v>
      </c>
      <c r="AE99" s="233"/>
      <c r="AF99" s="234"/>
      <c r="AG99" s="258"/>
      <c r="AH99" s="259"/>
      <c r="AI99" s="260"/>
      <c r="AJ99" s="235">
        <f>AA99*EXP(2.71-0.812*LN($AG96)-0.654*LN(BA$8))*(1+$W105*(1/1.4-1))*(37.7*0.0187*44/12/1000)</f>
        <v>0</v>
      </c>
      <c r="AK99" s="233"/>
      <c r="AL99" s="234"/>
    </row>
    <row r="100" spans="2:38" ht="14.25" thickBot="1" x14ac:dyDescent="0.2">
      <c r="B100" s="142"/>
      <c r="C100" s="143"/>
      <c r="D100" s="144"/>
      <c r="E100" s="227"/>
      <c r="F100" s="16" t="s">
        <v>10</v>
      </c>
      <c r="G100" s="17">
        <v>5</v>
      </c>
      <c r="H100" s="214"/>
      <c r="I100" s="215"/>
      <c r="J100" s="216"/>
      <c r="K100" s="205">
        <f>H100*EXP(2.71-0.812*LN($AU$24)-0.654*LN(BA$9))*(1+$D105*(1/1.4-1))*(37.7*0.0187*44/12/1000)</f>
        <v>0</v>
      </c>
      <c r="L100" s="206"/>
      <c r="M100" s="207"/>
      <c r="N100" s="258"/>
      <c r="O100" s="259"/>
      <c r="P100" s="260"/>
      <c r="Q100" s="205">
        <f>H100*EXP(2.71-0.812*LN($N96)-0.654*LN(BA$9))*(1+$D105*(1/1.4-1))*(37.7*0.0187*44/12/1000)</f>
        <v>0</v>
      </c>
      <c r="R100" s="206"/>
      <c r="S100" s="207"/>
      <c r="U100" s="142"/>
      <c r="V100" s="143"/>
      <c r="W100" s="144"/>
      <c r="X100" s="227"/>
      <c r="Y100" s="16" t="s">
        <v>10</v>
      </c>
      <c r="Z100" s="17">
        <v>5</v>
      </c>
      <c r="AA100" s="214"/>
      <c r="AB100" s="215"/>
      <c r="AC100" s="216"/>
      <c r="AD100" s="280">
        <f>AA100*EXP(2.67-0.927*LN($AT$24)-0.648*LN(350))*(1+$W105*(1/1.4-1))*(34.6*0.0183*44/12/1000)</f>
        <v>0</v>
      </c>
      <c r="AE100" s="206"/>
      <c r="AF100" s="207"/>
      <c r="AG100" s="258"/>
      <c r="AH100" s="259"/>
      <c r="AI100" s="260"/>
      <c r="AJ100" s="235">
        <f>AA100*EXP(2.71-0.812*LN($AG96)-0.654*LN(BA$9))*(1+$W105*(1/1.4-1))*(37.7*0.0187*44/12/1000)</f>
        <v>0</v>
      </c>
      <c r="AK100" s="233"/>
      <c r="AL100" s="234"/>
    </row>
    <row r="101" spans="2:38" ht="14.25" thickBot="1" x14ac:dyDescent="0.2">
      <c r="B101" s="142"/>
      <c r="C101" s="146"/>
      <c r="D101" s="147"/>
      <c r="E101" s="227"/>
      <c r="F101" s="16" t="s">
        <v>11</v>
      </c>
      <c r="G101" s="17">
        <v>6</v>
      </c>
      <c r="H101" s="214"/>
      <c r="I101" s="215"/>
      <c r="J101" s="216"/>
      <c r="K101" s="205">
        <f>H101*EXP(2.71-0.812*LN($AU$25)-0.654*LN(BA$10))*(1+$D105*(1/1.4-1))*(37.7*0.0187*44/12/1000)</f>
        <v>0</v>
      </c>
      <c r="L101" s="206"/>
      <c r="M101" s="207"/>
      <c r="N101" s="258"/>
      <c r="O101" s="259"/>
      <c r="P101" s="260"/>
      <c r="Q101" s="205">
        <f>H101*EXP(2.71-0.812*LN($N96)-0.654*LN(BA$10))*(1+$D105*(1/1.4-1))*(37.7*0.0187*44/12/1000)</f>
        <v>0</v>
      </c>
      <c r="R101" s="206"/>
      <c r="S101" s="207"/>
      <c r="U101" s="142"/>
      <c r="V101" s="146"/>
      <c r="W101" s="147"/>
      <c r="X101" s="227"/>
      <c r="Y101" s="16" t="s">
        <v>11</v>
      </c>
      <c r="Z101" s="17">
        <v>6</v>
      </c>
      <c r="AA101" s="214"/>
      <c r="AB101" s="215"/>
      <c r="AC101" s="216"/>
      <c r="AD101" s="280">
        <f>AA101*EXP(2.67-0.927*LN($AT$25)-0.648*LN(350))*(1+$W105*(1/1.4-1))*(34.6*0.0183*44/12/1000)</f>
        <v>0</v>
      </c>
      <c r="AE101" s="206"/>
      <c r="AF101" s="207"/>
      <c r="AG101" s="258"/>
      <c r="AH101" s="259"/>
      <c r="AI101" s="260"/>
      <c r="AJ101" s="235">
        <f>AA101*EXP(2.71-0.812*LN($AG96)-0.654*LN(BA$10))*(1+$W105*(1/1.4-1))*(37.7*0.0187*44/12/1000)</f>
        <v>0</v>
      </c>
      <c r="AK101" s="233"/>
      <c r="AL101" s="234"/>
    </row>
    <row r="102" spans="2:38" ht="14.25" thickBot="1" x14ac:dyDescent="0.2">
      <c r="B102" s="148"/>
      <c r="C102" s="149"/>
      <c r="D102" s="150"/>
      <c r="E102" s="227"/>
      <c r="F102" s="16" t="s">
        <v>12</v>
      </c>
      <c r="G102" s="17">
        <v>7</v>
      </c>
      <c r="H102" s="214"/>
      <c r="I102" s="215"/>
      <c r="J102" s="216"/>
      <c r="K102" s="205">
        <f>H102*EXP(2.71-0.812*LN($AU$26)-0.654*LN(BA$11))*(1+$D105*(1/1.4-1))*(37.7*0.0187*44/12/1000)</f>
        <v>0</v>
      </c>
      <c r="L102" s="206"/>
      <c r="M102" s="207"/>
      <c r="N102" s="258"/>
      <c r="O102" s="259"/>
      <c r="P102" s="260"/>
      <c r="Q102" s="205">
        <f>H102*EXP(2.71-0.812*LN($N96)-0.654*LN(BA$11))*(1+$D105*(1/1.4-1))*(37.7*0.0187*44/12/1000)</f>
        <v>0</v>
      </c>
      <c r="R102" s="206"/>
      <c r="S102" s="207"/>
      <c r="U102" s="148"/>
      <c r="V102" s="149"/>
      <c r="W102" s="150"/>
      <c r="X102" s="227"/>
      <c r="Y102" s="16" t="s">
        <v>12</v>
      </c>
      <c r="Z102" s="17">
        <v>7</v>
      </c>
      <c r="AA102" s="214"/>
      <c r="AB102" s="215"/>
      <c r="AC102" s="216"/>
      <c r="AD102" s="280">
        <f>AA102*EXP(2.67-0.927*LN($AT$26)-0.648*LN(350))*(1+$W105*(1/1.4-1))*(34.6*0.0183*44/12/1000)</f>
        <v>0</v>
      </c>
      <c r="AE102" s="206"/>
      <c r="AF102" s="207"/>
      <c r="AG102" s="258"/>
      <c r="AH102" s="259"/>
      <c r="AI102" s="260"/>
      <c r="AJ102" s="235">
        <f>AA102*EXP(2.71-0.812*LN($AG96)-0.654*LN(BA$11))*(1+$W105*(1/1.4-1))*(37.7*0.0187*44/12/1000)</f>
        <v>0</v>
      </c>
      <c r="AK102" s="233"/>
      <c r="AL102" s="234"/>
    </row>
    <row r="103" spans="2:38" ht="14.25" thickBot="1" x14ac:dyDescent="0.2">
      <c r="B103" s="148"/>
      <c r="C103" s="149"/>
      <c r="D103" s="150"/>
      <c r="E103" s="227"/>
      <c r="F103" s="16" t="s">
        <v>13</v>
      </c>
      <c r="G103" s="17">
        <v>8</v>
      </c>
      <c r="H103" s="214"/>
      <c r="I103" s="215"/>
      <c r="J103" s="216"/>
      <c r="K103" s="205">
        <f>H103*EXP(2.71-0.812*LN($AU$27)-0.654*LN(BA$12))*(1+$D105*(1/1.4-1))*(37.7*0.0187*44/12/1000)</f>
        <v>0</v>
      </c>
      <c r="L103" s="206"/>
      <c r="M103" s="207"/>
      <c r="N103" s="258"/>
      <c r="O103" s="259"/>
      <c r="P103" s="260"/>
      <c r="Q103" s="205">
        <f>H103*EXP(2.71-0.812*LN($N96)-0.654*LN(BA$12))*(1+$D105*(1/1.4-1))*(37.7*0.0187*44/12/1000)</f>
        <v>0</v>
      </c>
      <c r="R103" s="206"/>
      <c r="S103" s="207"/>
      <c r="U103" s="148"/>
      <c r="V103" s="149"/>
      <c r="W103" s="150"/>
      <c r="X103" s="227"/>
      <c r="Y103" s="16" t="s">
        <v>13</v>
      </c>
      <c r="Z103" s="17">
        <v>8</v>
      </c>
      <c r="AA103" s="214"/>
      <c r="AB103" s="215"/>
      <c r="AC103" s="216"/>
      <c r="AD103" s="280">
        <f>AA103*EXP(2.67-0.927*LN($AT$26)-0.648*LN(350))*(1+$W105*(1/1.4-1))*(34.6*0.0183*44/12/1000)</f>
        <v>0</v>
      </c>
      <c r="AE103" s="206"/>
      <c r="AF103" s="207"/>
      <c r="AG103" s="258"/>
      <c r="AH103" s="259"/>
      <c r="AI103" s="260"/>
      <c r="AJ103" s="235">
        <f>AA103*EXP(2.71-0.812*LN($AG96)-0.654*LN(BA$12))*(1+$W105*(1/1.4-1))*(37.7*0.0187*44/12/1000)</f>
        <v>0</v>
      </c>
      <c r="AK103" s="233"/>
      <c r="AL103" s="234"/>
    </row>
    <row r="104" spans="2:38" ht="14.25" thickBot="1" x14ac:dyDescent="0.2">
      <c r="B104" s="142"/>
      <c r="C104" s="146"/>
      <c r="D104" s="147"/>
      <c r="E104" s="227"/>
      <c r="F104" s="16" t="s">
        <v>14</v>
      </c>
      <c r="G104" s="17">
        <v>9</v>
      </c>
      <c r="H104" s="214"/>
      <c r="I104" s="215"/>
      <c r="J104" s="216"/>
      <c r="K104" s="205">
        <f>H104*EXP(2.71-0.812*LN($AU$28)-0.654*LN(BA$13))*(1+$D105*(1/1.4-1))*(37.7*0.0187*44/12/1000)</f>
        <v>0</v>
      </c>
      <c r="L104" s="206"/>
      <c r="M104" s="207"/>
      <c r="N104" s="258"/>
      <c r="O104" s="259"/>
      <c r="P104" s="260"/>
      <c r="Q104" s="205">
        <f>H104*EXP(2.71-0.812*LN($N96)-0.654*LN(BA$13))*(1+$D105*(1/1.4-1))*(37.7*0.0187*44/12/1000)</f>
        <v>0</v>
      </c>
      <c r="R104" s="206"/>
      <c r="S104" s="207"/>
      <c r="U104" s="142"/>
      <c r="V104" s="146"/>
      <c r="W104" s="147"/>
      <c r="X104" s="227"/>
      <c r="Y104" s="16" t="s">
        <v>14</v>
      </c>
      <c r="Z104" s="17">
        <v>9</v>
      </c>
      <c r="AA104" s="214"/>
      <c r="AB104" s="215"/>
      <c r="AC104" s="216"/>
      <c r="AD104" s="280">
        <f>AA104*EXP(2.67-0.927*LN($AT$26)-0.648*LN(350))*(1+$W105*(1/1.4-1))*(34.6*0.0183*44/12/1000)</f>
        <v>0</v>
      </c>
      <c r="AE104" s="206"/>
      <c r="AF104" s="207"/>
      <c r="AG104" s="258"/>
      <c r="AH104" s="259"/>
      <c r="AI104" s="260"/>
      <c r="AJ104" s="235">
        <f>AA104*EXP(2.71-0.812*LN($AG96)-0.654*LN(BA$13))*(1+$W105*(1/1.4-1))*(37.7*0.0187*44/12/1000)</f>
        <v>0</v>
      </c>
      <c r="AK104" s="233"/>
      <c r="AL104" s="234"/>
    </row>
    <row r="105" spans="2:38" ht="14.25" thickBot="1" x14ac:dyDescent="0.2">
      <c r="B105" s="267" t="s">
        <v>76</v>
      </c>
      <c r="C105" s="268"/>
      <c r="D105" s="264"/>
      <c r="E105" s="227"/>
      <c r="F105" s="16" t="s">
        <v>15</v>
      </c>
      <c r="G105" s="17">
        <v>10</v>
      </c>
      <c r="H105" s="214"/>
      <c r="I105" s="215"/>
      <c r="J105" s="216"/>
      <c r="K105" s="205">
        <f>H105*EXP(2.71-0.812*LN($AU$29)-0.654*LN(BA$14))*(1+$D105*(1/1.4-1))*(37.7*0.0187*44/12/1000)</f>
        <v>0</v>
      </c>
      <c r="L105" s="206"/>
      <c r="M105" s="207"/>
      <c r="N105" s="258"/>
      <c r="O105" s="259"/>
      <c r="P105" s="260"/>
      <c r="Q105" s="205">
        <f>H105*EXP(2.71-0.812*LN($N96)-0.654*LN(BA$14))*(1+$D105*(1/1.4-1))*(37.7*0.0187*44/12/1000)</f>
        <v>0</v>
      </c>
      <c r="R105" s="206"/>
      <c r="S105" s="207"/>
      <c r="U105" s="267" t="s">
        <v>75</v>
      </c>
      <c r="V105" s="268"/>
      <c r="W105" s="264"/>
      <c r="X105" s="227"/>
      <c r="Y105" s="16" t="s">
        <v>15</v>
      </c>
      <c r="Z105" s="17">
        <v>10</v>
      </c>
      <c r="AA105" s="214"/>
      <c r="AB105" s="215"/>
      <c r="AC105" s="216"/>
      <c r="AD105" s="280">
        <f>AA105*EXP(2.67-0.927*LN($AT$26)-0.648*LN(350))*(1+$W105*(1/1.4-1))*(34.6*0.0183*44/12/1000)</f>
        <v>0</v>
      </c>
      <c r="AE105" s="206"/>
      <c r="AF105" s="207"/>
      <c r="AG105" s="258"/>
      <c r="AH105" s="259"/>
      <c r="AI105" s="260"/>
      <c r="AJ105" s="235">
        <f>AA105*EXP(2.71-0.812*LN($AG96)-0.654*LN(BA$14))*(1+$W105*(1/1.4-1))*(37.7*0.0187*44/12/1000)</f>
        <v>0</v>
      </c>
      <c r="AK105" s="233"/>
      <c r="AL105" s="234"/>
    </row>
    <row r="106" spans="2:38" ht="14.25" thickBot="1" x14ac:dyDescent="0.2">
      <c r="B106" s="269"/>
      <c r="C106" s="270"/>
      <c r="D106" s="265"/>
      <c r="E106" s="228"/>
      <c r="F106" s="18" t="s">
        <v>16</v>
      </c>
      <c r="G106" s="19">
        <v>11</v>
      </c>
      <c r="H106" s="208"/>
      <c r="I106" s="209"/>
      <c r="J106" s="210"/>
      <c r="K106" s="211">
        <f>H106*EXP(2.71-0.812*LN($AU$30)-0.654*LN(BA$15))*(1+$D105*(1/1.4-1))*(37.7*0.0187*44/12/1000)</f>
        <v>0</v>
      </c>
      <c r="L106" s="212"/>
      <c r="M106" s="213"/>
      <c r="N106" s="261"/>
      <c r="O106" s="262"/>
      <c r="P106" s="263"/>
      <c r="Q106" s="211">
        <f>H106*EXP(2.71-0.812*LN($N96)-0.654*LN(BA$15))*(1+$D105*(1/1.4-1))*(37.7*0.0187*44/12/1000)</f>
        <v>0</v>
      </c>
      <c r="R106" s="212"/>
      <c r="S106" s="213"/>
      <c r="U106" s="269"/>
      <c r="V106" s="270"/>
      <c r="W106" s="265"/>
      <c r="X106" s="228"/>
      <c r="Y106" s="18" t="s">
        <v>16</v>
      </c>
      <c r="Z106" s="19">
        <v>11</v>
      </c>
      <c r="AA106" s="208"/>
      <c r="AB106" s="209"/>
      <c r="AC106" s="210"/>
      <c r="AD106" s="281">
        <f>AA106*EXP(2.67-0.927*LN($AT$26)-0.648*LN(350))*(1+$W105*(1/1.4-1))*(34.6*0.0183*44/12/1000)</f>
        <v>0</v>
      </c>
      <c r="AE106" s="212"/>
      <c r="AF106" s="213"/>
      <c r="AG106" s="261"/>
      <c r="AH106" s="262"/>
      <c r="AI106" s="263"/>
      <c r="AJ106" s="235">
        <f>AA106*EXP(2.71-0.812*LN($AG96)-0.654*LN(BA$15))*(1+$W105*(1/1.4-1))*(37.7*0.0187*44/12/1000)</f>
        <v>0</v>
      </c>
      <c r="AK106" s="233"/>
      <c r="AL106" s="234"/>
    </row>
    <row r="107" spans="2:38" ht="14.25" thickBot="1" x14ac:dyDescent="0.2">
      <c r="B107" s="271"/>
      <c r="C107" s="272"/>
      <c r="D107" s="266"/>
      <c r="E107" s="243" t="s">
        <v>26</v>
      </c>
      <c r="F107" s="244"/>
      <c r="G107" s="244"/>
      <c r="H107" s="245">
        <f>SUM(H96:J106)</f>
        <v>0</v>
      </c>
      <c r="I107" s="246"/>
      <c r="J107" s="247"/>
      <c r="K107" s="88" t="str">
        <f>IF(BG11=FALSE,"!","")</f>
        <v/>
      </c>
      <c r="L107" s="201">
        <f>SUM(K96:M106)</f>
        <v>0</v>
      </c>
      <c r="M107" s="202"/>
      <c r="N107" s="248"/>
      <c r="O107" s="246"/>
      <c r="P107" s="247"/>
      <c r="Q107" s="88" t="str">
        <f>IF(BG11=FALSE,"!","")</f>
        <v/>
      </c>
      <c r="R107" s="201">
        <f>SUM(Q96:S106)</f>
        <v>0</v>
      </c>
      <c r="S107" s="202"/>
      <c r="U107" s="271"/>
      <c r="V107" s="272"/>
      <c r="W107" s="266"/>
      <c r="X107" s="243" t="s">
        <v>26</v>
      </c>
      <c r="Y107" s="244"/>
      <c r="Z107" s="244"/>
      <c r="AA107" s="203">
        <f>SUM(AA96:AC106)</f>
        <v>0</v>
      </c>
      <c r="AB107" s="203"/>
      <c r="AC107" s="204"/>
      <c r="AD107" s="88" t="str">
        <f>IF(BK11=FALSE,"!","")</f>
        <v/>
      </c>
      <c r="AE107" s="201">
        <f>SUM(AD96:AF106)</f>
        <v>0</v>
      </c>
      <c r="AF107" s="202"/>
      <c r="AG107" s="203">
        <f>SUM(AG96:AI106)</f>
        <v>0.1</v>
      </c>
      <c r="AH107" s="203"/>
      <c r="AI107" s="204"/>
      <c r="AJ107" s="88" t="str">
        <f>IF(BK11=FALSE,"!","")</f>
        <v/>
      </c>
      <c r="AK107" s="201">
        <f>SUM(AJ96:AL106)</f>
        <v>0</v>
      </c>
      <c r="AL107" s="202"/>
    </row>
    <row r="108" spans="2:38" ht="14.25" thickBot="1" x14ac:dyDescent="0.2">
      <c r="B108" s="32"/>
      <c r="C108" s="32"/>
      <c r="D108" s="31"/>
      <c r="E108" s="33"/>
      <c r="F108" s="33"/>
      <c r="G108" s="33"/>
      <c r="H108" s="34"/>
      <c r="I108" s="34"/>
      <c r="J108" s="34"/>
      <c r="K108" s="34"/>
      <c r="L108" s="34"/>
      <c r="M108" s="34"/>
      <c r="N108" s="34"/>
      <c r="O108" s="34"/>
      <c r="P108" s="34"/>
      <c r="Q108" s="34"/>
      <c r="R108" s="34"/>
      <c r="S108" s="34"/>
    </row>
    <row r="109" spans="2:38" x14ac:dyDescent="0.15">
      <c r="B109" s="153" t="s">
        <v>108</v>
      </c>
      <c r="C109" s="140"/>
      <c r="D109" s="141"/>
      <c r="E109" s="276" t="s">
        <v>0</v>
      </c>
      <c r="F109" s="277"/>
      <c r="G109" s="277"/>
      <c r="H109" s="249" t="s">
        <v>17</v>
      </c>
      <c r="I109" s="250"/>
      <c r="J109" s="251"/>
      <c r="K109" s="219" t="s">
        <v>64</v>
      </c>
      <c r="L109" s="220"/>
      <c r="M109" s="221"/>
      <c r="N109" s="236" t="s">
        <v>67</v>
      </c>
      <c r="O109" s="237"/>
      <c r="P109" s="237"/>
      <c r="Q109" s="237"/>
      <c r="R109" s="237"/>
      <c r="S109" s="238"/>
      <c r="U109" s="152" t="s">
        <v>117</v>
      </c>
      <c r="V109" s="140"/>
      <c r="W109" s="141"/>
      <c r="X109" s="276" t="s">
        <v>0</v>
      </c>
      <c r="Y109" s="277"/>
      <c r="Z109" s="277"/>
      <c r="AA109" s="249" t="s">
        <v>17</v>
      </c>
      <c r="AB109" s="250"/>
      <c r="AC109" s="251"/>
      <c r="AD109" s="219" t="s">
        <v>64</v>
      </c>
      <c r="AE109" s="220"/>
      <c r="AF109" s="221"/>
      <c r="AG109" s="236" t="s">
        <v>67</v>
      </c>
      <c r="AH109" s="237"/>
      <c r="AI109" s="237"/>
      <c r="AJ109" s="237"/>
      <c r="AK109" s="237"/>
      <c r="AL109" s="238"/>
    </row>
    <row r="110" spans="2:38" ht="14.25" thickBot="1" x14ac:dyDescent="0.2">
      <c r="B110" s="142"/>
      <c r="C110" s="143"/>
      <c r="D110" s="144"/>
      <c r="E110" s="12" t="s">
        <v>1</v>
      </c>
      <c r="F110" s="13" t="s">
        <v>2</v>
      </c>
      <c r="G110" s="20" t="s">
        <v>3</v>
      </c>
      <c r="H110" s="252"/>
      <c r="I110" s="253"/>
      <c r="J110" s="254"/>
      <c r="K110" s="222"/>
      <c r="L110" s="223"/>
      <c r="M110" s="224"/>
      <c r="N110" s="239" t="s">
        <v>30</v>
      </c>
      <c r="O110" s="240"/>
      <c r="P110" s="240"/>
      <c r="Q110" s="241" t="s">
        <v>82</v>
      </c>
      <c r="R110" s="241"/>
      <c r="S110" s="242"/>
      <c r="U110" s="142"/>
      <c r="V110" s="143"/>
      <c r="W110" s="144"/>
      <c r="X110" s="12" t="s">
        <v>1</v>
      </c>
      <c r="Y110" s="13" t="s">
        <v>2</v>
      </c>
      <c r="Z110" s="20" t="s">
        <v>3</v>
      </c>
      <c r="AA110" s="252"/>
      <c r="AB110" s="253"/>
      <c r="AC110" s="254"/>
      <c r="AD110" s="222"/>
      <c r="AE110" s="223"/>
      <c r="AF110" s="224"/>
      <c r="AG110" s="239" t="s">
        <v>30</v>
      </c>
      <c r="AH110" s="240"/>
      <c r="AI110" s="240"/>
      <c r="AJ110" s="241" t="s">
        <v>82</v>
      </c>
      <c r="AK110" s="241"/>
      <c r="AL110" s="242"/>
    </row>
    <row r="111" spans="2:38" ht="14.25" thickBot="1" x14ac:dyDescent="0.2">
      <c r="B111" s="142"/>
      <c r="C111" s="145"/>
      <c r="D111" s="144"/>
      <c r="E111" s="226" t="s">
        <v>4</v>
      </c>
      <c r="F111" s="14" t="s">
        <v>5</v>
      </c>
      <c r="G111" s="15">
        <v>1</v>
      </c>
      <c r="H111" s="229"/>
      <c r="I111" s="230"/>
      <c r="J111" s="231"/>
      <c r="K111" s="235">
        <f>H111*EXP(2.67-0.927*LN($AU$20)-0.648*LN(BA$5))*(1+$D120*(1/1.4-1))*(34.6*0.0183*44/12/1000)</f>
        <v>0</v>
      </c>
      <c r="L111" s="233"/>
      <c r="M111" s="234"/>
      <c r="N111" s="255">
        <v>0.1</v>
      </c>
      <c r="O111" s="256"/>
      <c r="P111" s="257"/>
      <c r="Q111" s="232">
        <f>H111*EXP(2.67-0.927*LN($N111)-0.648*LN(BA$5))*(1+$D120*(1/1.4-1))*(34.6*0.0183*44/12/1000)</f>
        <v>0</v>
      </c>
      <c r="R111" s="233"/>
      <c r="S111" s="234"/>
      <c r="U111" s="142"/>
      <c r="V111" s="145"/>
      <c r="W111" s="144"/>
      <c r="X111" s="226" t="s">
        <v>4</v>
      </c>
      <c r="Y111" s="14" t="s">
        <v>5</v>
      </c>
      <c r="Z111" s="15">
        <v>1</v>
      </c>
      <c r="AA111" s="229"/>
      <c r="AB111" s="230"/>
      <c r="AC111" s="231"/>
      <c r="AD111" s="235">
        <f>AA111*EXP(2.67-0.927*LN($AT$20)-0.648*LN(350))*(1+$W120*(1/1.4-1))*(34.6*0.0183*44/12/1000)</f>
        <v>0</v>
      </c>
      <c r="AE111" s="233"/>
      <c r="AF111" s="234"/>
      <c r="AG111" s="255">
        <v>0.1</v>
      </c>
      <c r="AH111" s="256"/>
      <c r="AI111" s="257"/>
      <c r="AJ111" s="235">
        <f>AA111*EXP(2.67-0.927*LN($AG111)-0.648*LN(BA$5))*(1+$W120*(1/1.4-1))*(34.6*0.0183*44/12/1000)</f>
        <v>0</v>
      </c>
      <c r="AK111" s="233"/>
      <c r="AL111" s="234"/>
    </row>
    <row r="112" spans="2:38" ht="14.25" thickBot="1" x14ac:dyDescent="0.2">
      <c r="B112" s="142"/>
      <c r="C112" s="143"/>
      <c r="D112" s="144"/>
      <c r="E112" s="227"/>
      <c r="F112" s="16" t="s">
        <v>6</v>
      </c>
      <c r="G112" s="17">
        <v>2</v>
      </c>
      <c r="H112" s="214"/>
      <c r="I112" s="215"/>
      <c r="J112" s="216"/>
      <c r="K112" s="205">
        <f>H112*EXP(2.67-0.927*LN($AU$21)-0.648*LN(BA$6))*(1+$D120*(1/1.4-1))*(34.6*0.0183*44/12/1000)</f>
        <v>0</v>
      </c>
      <c r="L112" s="206"/>
      <c r="M112" s="207"/>
      <c r="N112" s="258"/>
      <c r="O112" s="259"/>
      <c r="P112" s="260"/>
      <c r="Q112" s="205">
        <f>H112*EXP(2.67-0.927*LN($N111)-0.648*LN(BA$6))*(1+$D120*(1/1.4-1))*(34.6*0.0183*44/12/1000)</f>
        <v>0</v>
      </c>
      <c r="R112" s="206"/>
      <c r="S112" s="207"/>
      <c r="U112" s="142"/>
      <c r="V112" s="143"/>
      <c r="W112" s="144"/>
      <c r="X112" s="227"/>
      <c r="Y112" s="16" t="s">
        <v>6</v>
      </c>
      <c r="Z112" s="17">
        <v>2</v>
      </c>
      <c r="AA112" s="214"/>
      <c r="AB112" s="215"/>
      <c r="AC112" s="216"/>
      <c r="AD112" s="280">
        <f>AA112*EXP(2.67-0.927*LN($AT$21)-0.648*LN(350))*(1+$W120*(1/1.4-1))*(34.6*0.0183*44/12/1000)</f>
        <v>0</v>
      </c>
      <c r="AE112" s="206"/>
      <c r="AF112" s="207"/>
      <c r="AG112" s="258"/>
      <c r="AH112" s="259"/>
      <c r="AI112" s="260"/>
      <c r="AJ112" s="235">
        <f>AA112*EXP(2.67-0.927*LN($AG111)-0.648*LN(BA$6))*(1+$W120*(1/1.4-1))*(34.6*0.0183*44/12/1000)</f>
        <v>0</v>
      </c>
      <c r="AK112" s="233"/>
      <c r="AL112" s="234"/>
    </row>
    <row r="113" spans="2:38" ht="14.25" thickBot="1" x14ac:dyDescent="0.2">
      <c r="B113" s="142"/>
      <c r="C113" s="143"/>
      <c r="D113" s="144"/>
      <c r="E113" s="228"/>
      <c r="F113" s="18" t="s">
        <v>7</v>
      </c>
      <c r="G113" s="19">
        <v>3</v>
      </c>
      <c r="H113" s="208"/>
      <c r="I113" s="209"/>
      <c r="J113" s="210"/>
      <c r="K113" s="205">
        <f>H113*EXP(2.67-0.927*LN($AU$22)-0.648*LN(BA$7))*(1+$D120*(1/1.4-1))*(34.6*0.0183*44/12/1000)</f>
        <v>0</v>
      </c>
      <c r="L113" s="206"/>
      <c r="M113" s="207"/>
      <c r="N113" s="258"/>
      <c r="O113" s="259"/>
      <c r="P113" s="260"/>
      <c r="Q113" s="211">
        <f>H113*EXP(2.67-0.927*LN($N111)-0.648*LN(BA$7))*(1+$D120*(1/1.4-1))*(34.6*0.0183*44/12/1000)</f>
        <v>0</v>
      </c>
      <c r="R113" s="212"/>
      <c r="S113" s="213"/>
      <c r="U113" s="142"/>
      <c r="V113" s="143"/>
      <c r="W113" s="144"/>
      <c r="X113" s="228"/>
      <c r="Y113" s="18" t="s">
        <v>7</v>
      </c>
      <c r="Z113" s="19">
        <v>3</v>
      </c>
      <c r="AA113" s="208"/>
      <c r="AB113" s="209"/>
      <c r="AC113" s="210"/>
      <c r="AD113" s="281">
        <f>AA113*EXP(2.67-0.927*LN($AT$22)-0.648*LN(350))*(1+$W120*(1/1.4-1))*(34.6*0.0183*44/12/1000)</f>
        <v>0</v>
      </c>
      <c r="AE113" s="212"/>
      <c r="AF113" s="213"/>
      <c r="AG113" s="258"/>
      <c r="AH113" s="259"/>
      <c r="AI113" s="260"/>
      <c r="AJ113" s="235">
        <f>AA113*EXP(2.67-0.927*LN($AG111)-0.648*LN(BA$7))*(1+$W120*(1/1.4-1))*(34.6*0.0183*44/12/1000)</f>
        <v>0</v>
      </c>
      <c r="AK113" s="233"/>
      <c r="AL113" s="234"/>
    </row>
    <row r="114" spans="2:38" ht="14.25" thickBot="1" x14ac:dyDescent="0.2">
      <c r="B114" s="142"/>
      <c r="C114" s="143"/>
      <c r="D114" s="144"/>
      <c r="E114" s="226" t="s">
        <v>8</v>
      </c>
      <c r="F114" s="14" t="s">
        <v>9</v>
      </c>
      <c r="G114" s="15">
        <v>4</v>
      </c>
      <c r="H114" s="229"/>
      <c r="I114" s="230"/>
      <c r="J114" s="231"/>
      <c r="K114" s="232">
        <f>H114*EXP(2.71-0.812*LN($AU$23)-0.654*LN(BA$8))*(1+$D120*(1/1.4-1))*(37.7*0.0187*44/12/1000)</f>
        <v>0</v>
      </c>
      <c r="L114" s="233"/>
      <c r="M114" s="234"/>
      <c r="N114" s="258"/>
      <c r="O114" s="259"/>
      <c r="P114" s="260"/>
      <c r="Q114" s="232">
        <f>H114*EXP(2.71-0.812*LN($N111)-0.654*LN(BA$8))*(1+$D120*(1/1.4-1))*(37.7*0.0187*44/12/1000)</f>
        <v>0</v>
      </c>
      <c r="R114" s="233"/>
      <c r="S114" s="234"/>
      <c r="U114" s="142"/>
      <c r="V114" s="143"/>
      <c r="W114" s="144"/>
      <c r="X114" s="226" t="s">
        <v>8</v>
      </c>
      <c r="Y114" s="14" t="s">
        <v>9</v>
      </c>
      <c r="Z114" s="15">
        <v>4</v>
      </c>
      <c r="AA114" s="229"/>
      <c r="AB114" s="230"/>
      <c r="AC114" s="231"/>
      <c r="AD114" s="235">
        <f>AA114*EXP(2.67-0.927*LN($AT$23)-0.648*LN(350))*(1+$W120*(1/1.4-1))*(34.6*0.0183*44/12/1000)</f>
        <v>0</v>
      </c>
      <c r="AE114" s="233"/>
      <c r="AF114" s="234"/>
      <c r="AG114" s="258"/>
      <c r="AH114" s="259"/>
      <c r="AI114" s="260"/>
      <c r="AJ114" s="235">
        <f>AA114*EXP(2.71-0.812*LN($AG111)-0.654*LN(BA$8))*(1+$W120*(1/1.4-1))*(37.7*0.0187*44/12/1000)</f>
        <v>0</v>
      </c>
      <c r="AK114" s="233"/>
      <c r="AL114" s="234"/>
    </row>
    <row r="115" spans="2:38" ht="14.25" thickBot="1" x14ac:dyDescent="0.2">
      <c r="B115" s="142"/>
      <c r="C115" s="143"/>
      <c r="D115" s="144"/>
      <c r="E115" s="227"/>
      <c r="F115" s="16" t="s">
        <v>10</v>
      </c>
      <c r="G115" s="17">
        <v>5</v>
      </c>
      <c r="H115" s="214"/>
      <c r="I115" s="215"/>
      <c r="J115" s="216"/>
      <c r="K115" s="205">
        <f>H115*EXP(2.71-0.812*LN($AU$24)-0.654*LN(BA$9))*(1+$D120*(1/1.4-1))*(37.7*0.0187*44/12/1000)</f>
        <v>0</v>
      </c>
      <c r="L115" s="206"/>
      <c r="M115" s="207"/>
      <c r="N115" s="258"/>
      <c r="O115" s="259"/>
      <c r="P115" s="260"/>
      <c r="Q115" s="205">
        <f>H115*EXP(2.71-0.812*LN($N111)-0.654*LN(BA$9))*(1+$D120*(1/1.4-1))*(37.7*0.0187*44/12/1000)</f>
        <v>0</v>
      </c>
      <c r="R115" s="206"/>
      <c r="S115" s="207"/>
      <c r="U115" s="142"/>
      <c r="V115" s="143"/>
      <c r="W115" s="144"/>
      <c r="X115" s="227"/>
      <c r="Y115" s="16" t="s">
        <v>10</v>
      </c>
      <c r="Z115" s="17">
        <v>5</v>
      </c>
      <c r="AA115" s="214"/>
      <c r="AB115" s="215"/>
      <c r="AC115" s="216"/>
      <c r="AD115" s="280">
        <f>AA115*EXP(2.67-0.927*LN($AT$24)-0.648*LN(350))*(1+$W120*(1/1.4-1))*(34.6*0.0183*44/12/1000)</f>
        <v>0</v>
      </c>
      <c r="AE115" s="206"/>
      <c r="AF115" s="207"/>
      <c r="AG115" s="258"/>
      <c r="AH115" s="259"/>
      <c r="AI115" s="260"/>
      <c r="AJ115" s="235">
        <f>AA115*EXP(2.71-0.812*LN($AG111)-0.654*LN(BA$9))*(1+$W120*(1/1.4-1))*(37.7*0.0187*44/12/1000)</f>
        <v>0</v>
      </c>
      <c r="AK115" s="233"/>
      <c r="AL115" s="234"/>
    </row>
    <row r="116" spans="2:38" ht="14.25" thickBot="1" x14ac:dyDescent="0.2">
      <c r="B116" s="142"/>
      <c r="C116" s="146"/>
      <c r="D116" s="147"/>
      <c r="E116" s="227"/>
      <c r="F116" s="16" t="s">
        <v>11</v>
      </c>
      <c r="G116" s="17">
        <v>6</v>
      </c>
      <c r="H116" s="214"/>
      <c r="I116" s="215"/>
      <c r="J116" s="216"/>
      <c r="K116" s="205">
        <f>H116*EXP(2.71-0.812*LN($AU$25)-0.654*LN(BA$10))*(1+$D120*(1/1.4-1))*(37.7*0.0187*44/12/1000)</f>
        <v>0</v>
      </c>
      <c r="L116" s="206"/>
      <c r="M116" s="207"/>
      <c r="N116" s="258"/>
      <c r="O116" s="259"/>
      <c r="P116" s="260"/>
      <c r="Q116" s="205">
        <f>H116*EXP(2.71-0.812*LN($N111)-0.654*LN(BA$10))*(1+$D120*(1/1.4-1))*(37.7*0.0187*44/12/1000)</f>
        <v>0</v>
      </c>
      <c r="R116" s="206"/>
      <c r="S116" s="207"/>
      <c r="U116" s="142"/>
      <c r="V116" s="146"/>
      <c r="W116" s="147"/>
      <c r="X116" s="227"/>
      <c r="Y116" s="16" t="s">
        <v>11</v>
      </c>
      <c r="Z116" s="17">
        <v>6</v>
      </c>
      <c r="AA116" s="214"/>
      <c r="AB116" s="215"/>
      <c r="AC116" s="216"/>
      <c r="AD116" s="280">
        <f>AA116*EXP(2.67-0.927*LN($AT$25)-0.648*LN(350))*(1+$W120*(1/1.4-1))*(34.6*0.0183*44/12/1000)</f>
        <v>0</v>
      </c>
      <c r="AE116" s="206"/>
      <c r="AF116" s="207"/>
      <c r="AG116" s="258"/>
      <c r="AH116" s="259"/>
      <c r="AI116" s="260"/>
      <c r="AJ116" s="235">
        <f>AA116*EXP(2.71-0.812*LN($AG111)-0.654*LN(BA$10))*(1+$W120*(1/1.4-1))*(37.7*0.0187*44/12/1000)</f>
        <v>0</v>
      </c>
      <c r="AK116" s="233"/>
      <c r="AL116" s="234"/>
    </row>
    <row r="117" spans="2:38" ht="14.25" thickBot="1" x14ac:dyDescent="0.2">
      <c r="B117" s="148"/>
      <c r="C117" s="149"/>
      <c r="D117" s="150"/>
      <c r="E117" s="227"/>
      <c r="F117" s="16" t="s">
        <v>12</v>
      </c>
      <c r="G117" s="17">
        <v>7</v>
      </c>
      <c r="H117" s="214"/>
      <c r="I117" s="215"/>
      <c r="J117" s="216"/>
      <c r="K117" s="205">
        <f>H117*EXP(2.71-0.812*LN($AU$26)-0.654*LN(BA$11))*(1+$D120*(1/1.4-1))*(37.7*0.0187*44/12/1000)</f>
        <v>0</v>
      </c>
      <c r="L117" s="206"/>
      <c r="M117" s="207"/>
      <c r="N117" s="258"/>
      <c r="O117" s="259"/>
      <c r="P117" s="260"/>
      <c r="Q117" s="205">
        <f>H117*EXP(2.71-0.812*LN($N111)-0.654*LN(BA$11))*(1+$D120*(1/1.4-1))*(37.7*0.0187*44/12/1000)</f>
        <v>0</v>
      </c>
      <c r="R117" s="206"/>
      <c r="S117" s="207"/>
      <c r="U117" s="148"/>
      <c r="V117" s="149"/>
      <c r="W117" s="150"/>
      <c r="X117" s="227"/>
      <c r="Y117" s="16" t="s">
        <v>12</v>
      </c>
      <c r="Z117" s="17">
        <v>7</v>
      </c>
      <c r="AA117" s="214"/>
      <c r="AB117" s="215"/>
      <c r="AC117" s="216"/>
      <c r="AD117" s="280">
        <f>AA117*EXP(2.67-0.927*LN($AT$26)-0.648*LN(350))*(1+$W120*(1/1.4-1))*(34.6*0.0183*44/12/1000)</f>
        <v>0</v>
      </c>
      <c r="AE117" s="206"/>
      <c r="AF117" s="207"/>
      <c r="AG117" s="258"/>
      <c r="AH117" s="259"/>
      <c r="AI117" s="260"/>
      <c r="AJ117" s="235">
        <f>AA117*EXP(2.71-0.812*LN($AG111)-0.654*LN(BA$11))*(1+$W120*(1/1.4-1))*(37.7*0.0187*44/12/1000)</f>
        <v>0</v>
      </c>
      <c r="AK117" s="233"/>
      <c r="AL117" s="234"/>
    </row>
    <row r="118" spans="2:38" ht="14.25" thickBot="1" x14ac:dyDescent="0.2">
      <c r="B118" s="148"/>
      <c r="C118" s="149"/>
      <c r="D118" s="150"/>
      <c r="E118" s="227"/>
      <c r="F118" s="16" t="s">
        <v>13</v>
      </c>
      <c r="G118" s="17">
        <v>8</v>
      </c>
      <c r="H118" s="214"/>
      <c r="I118" s="215"/>
      <c r="J118" s="216"/>
      <c r="K118" s="205">
        <f>H118*EXP(2.71-0.812*LN($AU$27)-0.654*LN(BA$12))*(1+$D120*(1/1.4-1))*(37.7*0.0187*44/12/1000)</f>
        <v>0</v>
      </c>
      <c r="L118" s="206"/>
      <c r="M118" s="207"/>
      <c r="N118" s="258"/>
      <c r="O118" s="259"/>
      <c r="P118" s="260"/>
      <c r="Q118" s="205">
        <f>H118*EXP(2.71-0.812*LN($N111)-0.654*LN(BA$12))*(1+$D120*(1/1.4-1))*(37.7*0.0187*44/12/1000)</f>
        <v>0</v>
      </c>
      <c r="R118" s="206"/>
      <c r="S118" s="207"/>
      <c r="U118" s="148"/>
      <c r="V118" s="149"/>
      <c r="W118" s="150"/>
      <c r="X118" s="227"/>
      <c r="Y118" s="16" t="s">
        <v>13</v>
      </c>
      <c r="Z118" s="17">
        <v>8</v>
      </c>
      <c r="AA118" s="214"/>
      <c r="AB118" s="215"/>
      <c r="AC118" s="216"/>
      <c r="AD118" s="280">
        <f>AA118*EXP(2.67-0.927*LN($AT$26)-0.648*LN(350))*(1+$W120*(1/1.4-1))*(34.6*0.0183*44/12/1000)</f>
        <v>0</v>
      </c>
      <c r="AE118" s="206"/>
      <c r="AF118" s="207"/>
      <c r="AG118" s="258"/>
      <c r="AH118" s="259"/>
      <c r="AI118" s="260"/>
      <c r="AJ118" s="235">
        <f>AA118*EXP(2.71-0.812*LN($AG111)-0.654*LN(BA$12))*(1+$W120*(1/1.4-1))*(37.7*0.0187*44/12/1000)</f>
        <v>0</v>
      </c>
      <c r="AK118" s="233"/>
      <c r="AL118" s="234"/>
    </row>
    <row r="119" spans="2:38" ht="14.25" thickBot="1" x14ac:dyDescent="0.2">
      <c r="B119" s="142"/>
      <c r="C119" s="146"/>
      <c r="D119" s="147"/>
      <c r="E119" s="227"/>
      <c r="F119" s="16" t="s">
        <v>14</v>
      </c>
      <c r="G119" s="17">
        <v>9</v>
      </c>
      <c r="H119" s="214"/>
      <c r="I119" s="215"/>
      <c r="J119" s="216"/>
      <c r="K119" s="205">
        <f>H119*EXP(2.71-0.812*LN($AU$28)-0.654*LN(BA$13))*(1+$D120*(1/1.4-1))*(37.7*0.0187*44/12/1000)</f>
        <v>0</v>
      </c>
      <c r="L119" s="206"/>
      <c r="M119" s="207"/>
      <c r="N119" s="258"/>
      <c r="O119" s="259"/>
      <c r="P119" s="260"/>
      <c r="Q119" s="205">
        <f>H119*EXP(2.71-0.812*LN($N111)-0.654*LN(BA$13))*(1+$D120*(1/1.4-1))*(37.7*0.0187*44/12/1000)</f>
        <v>0</v>
      </c>
      <c r="R119" s="206"/>
      <c r="S119" s="207"/>
      <c r="U119" s="142"/>
      <c r="V119" s="146"/>
      <c r="W119" s="147"/>
      <c r="X119" s="227"/>
      <c r="Y119" s="16" t="s">
        <v>14</v>
      </c>
      <c r="Z119" s="17">
        <v>9</v>
      </c>
      <c r="AA119" s="214"/>
      <c r="AB119" s="215"/>
      <c r="AC119" s="216"/>
      <c r="AD119" s="280">
        <f>AA119*EXP(2.67-0.927*LN($AT$26)-0.648*LN(350))*(1+$W120*(1/1.4-1))*(34.6*0.0183*44/12/1000)</f>
        <v>0</v>
      </c>
      <c r="AE119" s="206"/>
      <c r="AF119" s="207"/>
      <c r="AG119" s="258"/>
      <c r="AH119" s="259"/>
      <c r="AI119" s="260"/>
      <c r="AJ119" s="235">
        <f>AA119*EXP(2.71-0.812*LN($AG111)-0.654*LN(BA$13))*(1+$W120*(1/1.4-1))*(37.7*0.0187*44/12/1000)</f>
        <v>0</v>
      </c>
      <c r="AK119" s="233"/>
      <c r="AL119" s="234"/>
    </row>
    <row r="120" spans="2:38" ht="14.25" thickBot="1" x14ac:dyDescent="0.2">
      <c r="B120" s="267" t="s">
        <v>76</v>
      </c>
      <c r="C120" s="268"/>
      <c r="D120" s="264"/>
      <c r="E120" s="227"/>
      <c r="F120" s="16" t="s">
        <v>15</v>
      </c>
      <c r="G120" s="17">
        <v>10</v>
      </c>
      <c r="H120" s="214"/>
      <c r="I120" s="215"/>
      <c r="J120" s="216"/>
      <c r="K120" s="205">
        <f>H120*EXP(2.71-0.812*LN($AU$29)-0.654*LN(BA$14))*(1+$D120*(1/1.4-1))*(37.7*0.0187*44/12/1000)</f>
        <v>0</v>
      </c>
      <c r="L120" s="206"/>
      <c r="M120" s="207"/>
      <c r="N120" s="258"/>
      <c r="O120" s="259"/>
      <c r="P120" s="260"/>
      <c r="Q120" s="205">
        <f>H120*EXP(2.71-0.812*LN($N111)-0.654*LN(BA$14))*(1+$D120*(1/1.4-1))*(37.7*0.0187*44/12/1000)</f>
        <v>0</v>
      </c>
      <c r="R120" s="206"/>
      <c r="S120" s="207"/>
      <c r="U120" s="267" t="s">
        <v>75</v>
      </c>
      <c r="V120" s="268"/>
      <c r="W120" s="264"/>
      <c r="X120" s="227"/>
      <c r="Y120" s="16" t="s">
        <v>15</v>
      </c>
      <c r="Z120" s="17">
        <v>10</v>
      </c>
      <c r="AA120" s="214"/>
      <c r="AB120" s="215"/>
      <c r="AC120" s="216"/>
      <c r="AD120" s="280">
        <f>AA120*EXP(2.67-0.927*LN($AT$26)-0.648*LN(350))*(1+$W120*(1/1.4-1))*(34.6*0.0183*44/12/1000)</f>
        <v>0</v>
      </c>
      <c r="AE120" s="206"/>
      <c r="AF120" s="207"/>
      <c r="AG120" s="258"/>
      <c r="AH120" s="259"/>
      <c r="AI120" s="260"/>
      <c r="AJ120" s="235">
        <f>AA120*EXP(2.71-0.812*LN($AG111)-0.654*LN(BA$14))*(1+$W120*(1/1.4-1))*(37.7*0.0187*44/12/1000)</f>
        <v>0</v>
      </c>
      <c r="AK120" s="233"/>
      <c r="AL120" s="234"/>
    </row>
    <row r="121" spans="2:38" ht="14.25" thickBot="1" x14ac:dyDescent="0.2">
      <c r="B121" s="269"/>
      <c r="C121" s="270"/>
      <c r="D121" s="265"/>
      <c r="E121" s="228"/>
      <c r="F121" s="18" t="s">
        <v>16</v>
      </c>
      <c r="G121" s="19">
        <v>11</v>
      </c>
      <c r="H121" s="208"/>
      <c r="I121" s="209"/>
      <c r="J121" s="210"/>
      <c r="K121" s="211">
        <f>H121*EXP(2.71-0.812*LN($AU$30)-0.654*LN(BA$15))*(1+$D120*(1/1.4-1))*(37.7*0.0187*44/12/1000)</f>
        <v>0</v>
      </c>
      <c r="L121" s="212"/>
      <c r="M121" s="213"/>
      <c r="N121" s="261"/>
      <c r="O121" s="262"/>
      <c r="P121" s="263"/>
      <c r="Q121" s="211">
        <f>H121*EXP(2.71-0.812*LN($N111)-0.654*LN(BA$15))*(1+$D120*(1/1.4-1))*(37.7*0.0187*44/12/1000)</f>
        <v>0</v>
      </c>
      <c r="R121" s="212"/>
      <c r="S121" s="213"/>
      <c r="U121" s="269"/>
      <c r="V121" s="270"/>
      <c r="W121" s="265"/>
      <c r="X121" s="228"/>
      <c r="Y121" s="18" t="s">
        <v>16</v>
      </c>
      <c r="Z121" s="19">
        <v>11</v>
      </c>
      <c r="AA121" s="208"/>
      <c r="AB121" s="209"/>
      <c r="AC121" s="210"/>
      <c r="AD121" s="281">
        <f>AA121*EXP(2.67-0.927*LN($AT$26)-0.648*LN(350))*(1+$W120*(1/1.4-1))*(34.6*0.0183*44/12/1000)</f>
        <v>0</v>
      </c>
      <c r="AE121" s="212"/>
      <c r="AF121" s="213"/>
      <c r="AG121" s="261"/>
      <c r="AH121" s="262"/>
      <c r="AI121" s="263"/>
      <c r="AJ121" s="235">
        <f>AA121*EXP(2.71-0.812*LN($AG111)-0.654*LN(BA$15))*(1+$W120*(1/1.4-1))*(37.7*0.0187*44/12/1000)</f>
        <v>0</v>
      </c>
      <c r="AK121" s="233"/>
      <c r="AL121" s="234"/>
    </row>
    <row r="122" spans="2:38" ht="14.25" thickBot="1" x14ac:dyDescent="0.2">
      <c r="B122" s="271"/>
      <c r="C122" s="272"/>
      <c r="D122" s="266"/>
      <c r="E122" s="243" t="s">
        <v>26</v>
      </c>
      <c r="F122" s="244"/>
      <c r="G122" s="244"/>
      <c r="H122" s="245">
        <f>SUM(H111:J121)</f>
        <v>0</v>
      </c>
      <c r="I122" s="246"/>
      <c r="J122" s="247"/>
      <c r="K122" s="88" t="str">
        <f>IF(BG12=FALSE,"!","")</f>
        <v/>
      </c>
      <c r="L122" s="201">
        <f>SUM(K111:M121)</f>
        <v>0</v>
      </c>
      <c r="M122" s="202"/>
      <c r="N122" s="248"/>
      <c r="O122" s="246"/>
      <c r="P122" s="247"/>
      <c r="Q122" s="88" t="str">
        <f>IF(BG13=FALSE,"!","")</f>
        <v/>
      </c>
      <c r="R122" s="201">
        <f>SUM(Q111:S121)</f>
        <v>0</v>
      </c>
      <c r="S122" s="202"/>
      <c r="U122" s="271"/>
      <c r="V122" s="272"/>
      <c r="W122" s="266"/>
      <c r="X122" s="243" t="s">
        <v>26</v>
      </c>
      <c r="Y122" s="244"/>
      <c r="Z122" s="244"/>
      <c r="AA122" s="203">
        <f>SUM(AA111:AC121)</f>
        <v>0</v>
      </c>
      <c r="AB122" s="203"/>
      <c r="AC122" s="204"/>
      <c r="AD122" s="88" t="str">
        <f>IF(BK12=FALSE,"!","")</f>
        <v/>
      </c>
      <c r="AE122" s="201">
        <f>SUM(AD111:AF121)</f>
        <v>0</v>
      </c>
      <c r="AF122" s="202"/>
      <c r="AG122" s="203">
        <f>SUM(AG111:AI121)</f>
        <v>0.1</v>
      </c>
      <c r="AH122" s="203"/>
      <c r="AI122" s="204"/>
      <c r="AJ122" s="88" t="str">
        <f>IF(BK12=FALSE,"!","")</f>
        <v/>
      </c>
      <c r="AK122" s="201">
        <f>SUM(AJ111:AL121)</f>
        <v>0</v>
      </c>
      <c r="AL122" s="202"/>
    </row>
    <row r="123" spans="2:38" ht="14.25" thickBot="1" x14ac:dyDescent="0.2"/>
    <row r="124" spans="2:38" x14ac:dyDescent="0.15">
      <c r="B124" s="153" t="s">
        <v>109</v>
      </c>
      <c r="C124" s="140"/>
      <c r="D124" s="141"/>
      <c r="E124" s="276" t="s">
        <v>0</v>
      </c>
      <c r="F124" s="277"/>
      <c r="G124" s="277"/>
      <c r="H124" s="249" t="s">
        <v>17</v>
      </c>
      <c r="I124" s="250"/>
      <c r="J124" s="251"/>
      <c r="K124" s="219" t="s">
        <v>64</v>
      </c>
      <c r="L124" s="220"/>
      <c r="M124" s="221"/>
      <c r="N124" s="236" t="s">
        <v>67</v>
      </c>
      <c r="O124" s="237"/>
      <c r="P124" s="237"/>
      <c r="Q124" s="237"/>
      <c r="R124" s="237"/>
      <c r="S124" s="238"/>
      <c r="U124" s="152" t="s">
        <v>118</v>
      </c>
      <c r="V124" s="140"/>
      <c r="W124" s="141"/>
      <c r="X124" s="276" t="s">
        <v>0</v>
      </c>
      <c r="Y124" s="277"/>
      <c r="Z124" s="277"/>
      <c r="AA124" s="249" t="s">
        <v>17</v>
      </c>
      <c r="AB124" s="250"/>
      <c r="AC124" s="251"/>
      <c r="AD124" s="219" t="s">
        <v>64</v>
      </c>
      <c r="AE124" s="220"/>
      <c r="AF124" s="221"/>
      <c r="AG124" s="236" t="s">
        <v>67</v>
      </c>
      <c r="AH124" s="237"/>
      <c r="AI124" s="237"/>
      <c r="AJ124" s="237"/>
      <c r="AK124" s="237"/>
      <c r="AL124" s="238"/>
    </row>
    <row r="125" spans="2:38" ht="14.25" thickBot="1" x14ac:dyDescent="0.2">
      <c r="B125" s="142"/>
      <c r="C125" s="143"/>
      <c r="D125" s="144"/>
      <c r="E125" s="12" t="s">
        <v>1</v>
      </c>
      <c r="F125" s="13" t="s">
        <v>2</v>
      </c>
      <c r="G125" s="20" t="s">
        <v>3</v>
      </c>
      <c r="H125" s="252"/>
      <c r="I125" s="253"/>
      <c r="J125" s="254"/>
      <c r="K125" s="222"/>
      <c r="L125" s="223"/>
      <c r="M125" s="224"/>
      <c r="N125" s="239" t="s">
        <v>30</v>
      </c>
      <c r="O125" s="240"/>
      <c r="P125" s="240"/>
      <c r="Q125" s="241" t="s">
        <v>82</v>
      </c>
      <c r="R125" s="241"/>
      <c r="S125" s="242"/>
      <c r="U125" s="142"/>
      <c r="V125" s="143"/>
      <c r="W125" s="144"/>
      <c r="X125" s="12" t="s">
        <v>1</v>
      </c>
      <c r="Y125" s="13" t="s">
        <v>2</v>
      </c>
      <c r="Z125" s="20" t="s">
        <v>3</v>
      </c>
      <c r="AA125" s="252"/>
      <c r="AB125" s="253"/>
      <c r="AC125" s="254"/>
      <c r="AD125" s="222"/>
      <c r="AE125" s="223"/>
      <c r="AF125" s="224"/>
      <c r="AG125" s="239" t="s">
        <v>30</v>
      </c>
      <c r="AH125" s="240"/>
      <c r="AI125" s="240"/>
      <c r="AJ125" s="241" t="s">
        <v>82</v>
      </c>
      <c r="AK125" s="241"/>
      <c r="AL125" s="242"/>
    </row>
    <row r="126" spans="2:38" ht="14.25" thickBot="1" x14ac:dyDescent="0.2">
      <c r="B126" s="142"/>
      <c r="C126" s="145"/>
      <c r="D126" s="144"/>
      <c r="E126" s="226" t="s">
        <v>4</v>
      </c>
      <c r="F126" s="14" t="s">
        <v>5</v>
      </c>
      <c r="G126" s="15">
        <v>1</v>
      </c>
      <c r="H126" s="229"/>
      <c r="I126" s="230"/>
      <c r="J126" s="231"/>
      <c r="K126" s="235">
        <f>H126*EXP(2.67-0.927*LN($AU$20)-0.648*LN(BA$5))*(1+$D135*(1/1.4-1))*(34.6*0.0183*44/12/1000)</f>
        <v>0</v>
      </c>
      <c r="L126" s="233"/>
      <c r="M126" s="234"/>
      <c r="N126" s="255">
        <v>0.1</v>
      </c>
      <c r="O126" s="256"/>
      <c r="P126" s="257"/>
      <c r="Q126" s="232">
        <f>H126*EXP(2.67-0.927*LN($N126)-0.648*LN(BA$5))*(1+$D135*(1/1.4-1))*(34.6*0.0183*44/12/1000)</f>
        <v>0</v>
      </c>
      <c r="R126" s="233"/>
      <c r="S126" s="234"/>
      <c r="U126" s="142"/>
      <c r="V126" s="145"/>
      <c r="W126" s="144"/>
      <c r="X126" s="226" t="s">
        <v>4</v>
      </c>
      <c r="Y126" s="14" t="s">
        <v>5</v>
      </c>
      <c r="Z126" s="15">
        <v>1</v>
      </c>
      <c r="AA126" s="229"/>
      <c r="AB126" s="230"/>
      <c r="AC126" s="231"/>
      <c r="AD126" s="235">
        <f>AA126*EXP(2.67-0.927*LN($AT$20)-0.648*LN(350))*(1+$W135*(1/1.4-1))*(34.6*0.0183*44/12/1000)</f>
        <v>0</v>
      </c>
      <c r="AE126" s="233"/>
      <c r="AF126" s="234"/>
      <c r="AG126" s="255">
        <v>0.1</v>
      </c>
      <c r="AH126" s="256"/>
      <c r="AI126" s="257"/>
      <c r="AJ126" s="235">
        <f>AA126*EXP(2.67-0.927*LN($AG126)-0.648*LN(BA$5))*(1+$W135*(1/1.4-1))*(34.6*0.0183*44/12/1000)</f>
        <v>0</v>
      </c>
      <c r="AK126" s="233"/>
      <c r="AL126" s="234"/>
    </row>
    <row r="127" spans="2:38" ht="14.25" thickBot="1" x14ac:dyDescent="0.2">
      <c r="B127" s="142"/>
      <c r="C127" s="143"/>
      <c r="D127" s="144"/>
      <c r="E127" s="227"/>
      <c r="F127" s="16" t="s">
        <v>6</v>
      </c>
      <c r="G127" s="17">
        <v>2</v>
      </c>
      <c r="H127" s="214"/>
      <c r="I127" s="215"/>
      <c r="J127" s="216"/>
      <c r="K127" s="205">
        <f>H127*EXP(2.67-0.927*LN($AU$21)-0.648*LN(BA$6))*(1+$D135*(1/1.4-1))*(34.6*0.0183*44/12/1000)</f>
        <v>0</v>
      </c>
      <c r="L127" s="206"/>
      <c r="M127" s="207"/>
      <c r="N127" s="258"/>
      <c r="O127" s="259"/>
      <c r="P127" s="260"/>
      <c r="Q127" s="205">
        <f>H127*EXP(2.67-0.927*LN($N126)-0.648*LN(BA$6))*(1+$D135*(1/1.4-1))*(34.6*0.0183*44/12/1000)</f>
        <v>0</v>
      </c>
      <c r="R127" s="206"/>
      <c r="S127" s="207"/>
      <c r="U127" s="142"/>
      <c r="V127" s="143"/>
      <c r="W127" s="144"/>
      <c r="X127" s="227"/>
      <c r="Y127" s="16" t="s">
        <v>6</v>
      </c>
      <c r="Z127" s="17">
        <v>2</v>
      </c>
      <c r="AA127" s="214"/>
      <c r="AB127" s="215"/>
      <c r="AC127" s="216"/>
      <c r="AD127" s="280">
        <f>AA127*EXP(2.67-0.927*LN($AT$21)-0.648*LN(350))*(1+$W135*(1/1.4-1))*(34.6*0.0183*44/12/1000)</f>
        <v>0</v>
      </c>
      <c r="AE127" s="206"/>
      <c r="AF127" s="207"/>
      <c r="AG127" s="258"/>
      <c r="AH127" s="259"/>
      <c r="AI127" s="260"/>
      <c r="AJ127" s="235">
        <f>AA127*EXP(2.67-0.927*LN($AG126)-0.648*LN(BA$6))*(1+$W135*(1/1.4-1))*(34.6*0.0183*44/12/1000)</f>
        <v>0</v>
      </c>
      <c r="AK127" s="233"/>
      <c r="AL127" s="234"/>
    </row>
    <row r="128" spans="2:38" ht="14.25" thickBot="1" x14ac:dyDescent="0.2">
      <c r="B128" s="142"/>
      <c r="C128" s="143"/>
      <c r="D128" s="144"/>
      <c r="E128" s="228"/>
      <c r="F128" s="18" t="s">
        <v>7</v>
      </c>
      <c r="G128" s="19">
        <v>3</v>
      </c>
      <c r="H128" s="208"/>
      <c r="I128" s="209"/>
      <c r="J128" s="210"/>
      <c r="K128" s="205">
        <f>H128*EXP(2.67-0.927*LN($AU$22)-0.648*LN(BA$7))*(1+$D135*(1/1.4-1))*(34.6*0.0183*44/12/1000)</f>
        <v>0</v>
      </c>
      <c r="L128" s="206"/>
      <c r="M128" s="207"/>
      <c r="N128" s="258"/>
      <c r="O128" s="259"/>
      <c r="P128" s="260"/>
      <c r="Q128" s="211">
        <f>H128*EXP(2.67-0.927*LN($N126)-0.648*LN(BA$7))*(1+$D135*(1/1.4-1))*(34.6*0.0183*44/12/1000)</f>
        <v>0</v>
      </c>
      <c r="R128" s="212"/>
      <c r="S128" s="213"/>
      <c r="U128" s="142"/>
      <c r="V128" s="143"/>
      <c r="W128" s="144"/>
      <c r="X128" s="228"/>
      <c r="Y128" s="18" t="s">
        <v>7</v>
      </c>
      <c r="Z128" s="19">
        <v>3</v>
      </c>
      <c r="AA128" s="208"/>
      <c r="AB128" s="209"/>
      <c r="AC128" s="210"/>
      <c r="AD128" s="281">
        <f>AA128*EXP(2.67-0.927*LN($AT$22)-0.648*LN(350))*(1+$W135*(1/1.4-1))*(34.6*0.0183*44/12/1000)</f>
        <v>0</v>
      </c>
      <c r="AE128" s="212"/>
      <c r="AF128" s="213"/>
      <c r="AG128" s="258"/>
      <c r="AH128" s="259"/>
      <c r="AI128" s="260"/>
      <c r="AJ128" s="235">
        <f>AA128*EXP(2.67-0.927*LN($AG126)-0.648*LN(BA$7))*(1+$W135*(1/1.4-1))*(34.6*0.0183*44/12/1000)</f>
        <v>0</v>
      </c>
      <c r="AK128" s="233"/>
      <c r="AL128" s="234"/>
    </row>
    <row r="129" spans="2:38" ht="14.25" thickBot="1" x14ac:dyDescent="0.2">
      <c r="B129" s="142"/>
      <c r="C129" s="143"/>
      <c r="D129" s="144"/>
      <c r="E129" s="226" t="s">
        <v>8</v>
      </c>
      <c r="F129" s="14" t="s">
        <v>9</v>
      </c>
      <c r="G129" s="15">
        <v>4</v>
      </c>
      <c r="H129" s="229"/>
      <c r="I129" s="230"/>
      <c r="J129" s="231"/>
      <c r="K129" s="232">
        <f>H129*EXP(2.71-0.812*LN($AU$23)-0.654*LN(BA$8))*(1+$D135*(1/1.4-1))*(37.7*0.0187*44/12/1000)</f>
        <v>0</v>
      </c>
      <c r="L129" s="233"/>
      <c r="M129" s="234"/>
      <c r="N129" s="258"/>
      <c r="O129" s="259"/>
      <c r="P129" s="260"/>
      <c r="Q129" s="232">
        <f>H129*EXP(2.71-0.812*LN($N126)-0.654*LN(BA$8))*(1+$D135*(1/1.4-1))*(37.7*0.0187*44/12/1000)</f>
        <v>0</v>
      </c>
      <c r="R129" s="233"/>
      <c r="S129" s="234"/>
      <c r="U129" s="142"/>
      <c r="V129" s="143"/>
      <c r="W129" s="144"/>
      <c r="X129" s="226" t="s">
        <v>8</v>
      </c>
      <c r="Y129" s="14" t="s">
        <v>9</v>
      </c>
      <c r="Z129" s="15">
        <v>4</v>
      </c>
      <c r="AA129" s="229"/>
      <c r="AB129" s="230"/>
      <c r="AC129" s="231"/>
      <c r="AD129" s="235">
        <f>AA129*EXP(2.67-0.927*LN($AT$23)-0.648*LN(350))*(1+$W135*(1/1.4-1))*(34.6*0.0183*44/12/1000)</f>
        <v>0</v>
      </c>
      <c r="AE129" s="233"/>
      <c r="AF129" s="234"/>
      <c r="AG129" s="258"/>
      <c r="AH129" s="259"/>
      <c r="AI129" s="260"/>
      <c r="AJ129" s="235">
        <f>AA129*EXP(2.71-0.812*LN($AG126)-0.654*LN(BA$8))*(1+$W135*(1/1.4-1))*(37.7*0.0187*44/12/1000)</f>
        <v>0</v>
      </c>
      <c r="AK129" s="233"/>
      <c r="AL129" s="234"/>
    </row>
    <row r="130" spans="2:38" ht="14.25" thickBot="1" x14ac:dyDescent="0.2">
      <c r="B130" s="142"/>
      <c r="C130" s="143"/>
      <c r="D130" s="144"/>
      <c r="E130" s="227"/>
      <c r="F130" s="16" t="s">
        <v>10</v>
      </c>
      <c r="G130" s="17">
        <v>5</v>
      </c>
      <c r="H130" s="214"/>
      <c r="I130" s="215"/>
      <c r="J130" s="216"/>
      <c r="K130" s="205">
        <f>H130*EXP(2.71-0.812*LN($AU$24)-0.654*LN(BA$9))*(1+$D135*(1/1.4-1))*(37.7*0.0187*44/12/1000)</f>
        <v>0</v>
      </c>
      <c r="L130" s="206"/>
      <c r="M130" s="207"/>
      <c r="N130" s="258"/>
      <c r="O130" s="259"/>
      <c r="P130" s="260"/>
      <c r="Q130" s="205">
        <f>H130*EXP(2.71-0.812*LN($N126)-0.654*LN(BA$9))*(1+$D135*(1/1.4-1))*(37.7*0.0187*44/12/1000)</f>
        <v>0</v>
      </c>
      <c r="R130" s="206"/>
      <c r="S130" s="207"/>
      <c r="U130" s="142"/>
      <c r="V130" s="143"/>
      <c r="W130" s="144"/>
      <c r="X130" s="227"/>
      <c r="Y130" s="16" t="s">
        <v>10</v>
      </c>
      <c r="Z130" s="17">
        <v>5</v>
      </c>
      <c r="AA130" s="214"/>
      <c r="AB130" s="215"/>
      <c r="AC130" s="216"/>
      <c r="AD130" s="280">
        <f>AA130*EXP(2.67-0.927*LN($AT$24)-0.648*LN(350))*(1+$W135*(1/1.4-1))*(34.6*0.0183*44/12/1000)</f>
        <v>0</v>
      </c>
      <c r="AE130" s="206"/>
      <c r="AF130" s="207"/>
      <c r="AG130" s="258"/>
      <c r="AH130" s="259"/>
      <c r="AI130" s="260"/>
      <c r="AJ130" s="235">
        <f>AA130*EXP(2.71-0.812*LN($AG126)-0.654*LN(BA$9))*(1+$W135*(1/1.4-1))*(37.7*0.0187*44/12/1000)</f>
        <v>0</v>
      </c>
      <c r="AK130" s="233"/>
      <c r="AL130" s="234"/>
    </row>
    <row r="131" spans="2:38" ht="14.25" thickBot="1" x14ac:dyDescent="0.2">
      <c r="B131" s="142"/>
      <c r="C131" s="146"/>
      <c r="D131" s="147"/>
      <c r="E131" s="227"/>
      <c r="F131" s="16" t="s">
        <v>11</v>
      </c>
      <c r="G131" s="17">
        <v>6</v>
      </c>
      <c r="H131" s="214"/>
      <c r="I131" s="215"/>
      <c r="J131" s="216"/>
      <c r="K131" s="205">
        <f>H131*EXP(2.71-0.812*LN($AU$25)-0.654*LN(BA$10))*(1+$D135*(1/1.4-1))*(37.7*0.0187*44/12/1000)</f>
        <v>0</v>
      </c>
      <c r="L131" s="206"/>
      <c r="M131" s="207"/>
      <c r="N131" s="258"/>
      <c r="O131" s="259"/>
      <c r="P131" s="260"/>
      <c r="Q131" s="205">
        <f>H131*EXP(2.71-0.812*LN($N126)-0.654*LN(BA$10))*(1+$D135*(1/1.4-1))*(37.7*0.0187*44/12/1000)</f>
        <v>0</v>
      </c>
      <c r="R131" s="206"/>
      <c r="S131" s="207"/>
      <c r="U131" s="142"/>
      <c r="V131" s="146"/>
      <c r="W131" s="147"/>
      <c r="X131" s="227"/>
      <c r="Y131" s="16" t="s">
        <v>11</v>
      </c>
      <c r="Z131" s="17">
        <v>6</v>
      </c>
      <c r="AA131" s="214"/>
      <c r="AB131" s="215"/>
      <c r="AC131" s="216"/>
      <c r="AD131" s="280">
        <f>AA131*EXP(2.67-0.927*LN($AT$25)-0.648*LN(350))*(1+$W135*(1/1.4-1))*(34.6*0.0183*44/12/1000)</f>
        <v>0</v>
      </c>
      <c r="AE131" s="206"/>
      <c r="AF131" s="207"/>
      <c r="AG131" s="258"/>
      <c r="AH131" s="259"/>
      <c r="AI131" s="260"/>
      <c r="AJ131" s="235">
        <f>AA131*EXP(2.71-0.812*LN($AG126)-0.654*LN(BA$10))*(1+$W135*(1/1.4-1))*(37.7*0.0187*44/12/1000)</f>
        <v>0</v>
      </c>
      <c r="AK131" s="233"/>
      <c r="AL131" s="234"/>
    </row>
    <row r="132" spans="2:38" ht="14.25" thickBot="1" x14ac:dyDescent="0.2">
      <c r="B132" s="148"/>
      <c r="C132" s="149"/>
      <c r="D132" s="150"/>
      <c r="E132" s="227"/>
      <c r="F132" s="16" t="s">
        <v>12</v>
      </c>
      <c r="G132" s="17">
        <v>7</v>
      </c>
      <c r="H132" s="214"/>
      <c r="I132" s="215"/>
      <c r="J132" s="216"/>
      <c r="K132" s="205">
        <f>H132*EXP(2.71-0.812*LN($AU$26)-0.654*LN(BA$11))*(1+$D135*(1/1.4-1))*(37.7*0.0187*44/12/1000)</f>
        <v>0</v>
      </c>
      <c r="L132" s="206"/>
      <c r="M132" s="207"/>
      <c r="N132" s="258"/>
      <c r="O132" s="259"/>
      <c r="P132" s="260"/>
      <c r="Q132" s="205">
        <f>H132*EXP(2.71-0.812*LN($N126)-0.654*LN(BA$11))*(1+$D135*(1/1.4-1))*(37.7*0.0187*44/12/1000)</f>
        <v>0</v>
      </c>
      <c r="R132" s="206"/>
      <c r="S132" s="207"/>
      <c r="U132" s="148"/>
      <c r="V132" s="149"/>
      <c r="W132" s="150"/>
      <c r="X132" s="227"/>
      <c r="Y132" s="16" t="s">
        <v>12</v>
      </c>
      <c r="Z132" s="17">
        <v>7</v>
      </c>
      <c r="AA132" s="214"/>
      <c r="AB132" s="215"/>
      <c r="AC132" s="216"/>
      <c r="AD132" s="280">
        <f>AA132*EXP(2.67-0.927*LN($AT$26)-0.648*LN(350))*(1+$W135*(1/1.4-1))*(34.6*0.0183*44/12/1000)</f>
        <v>0</v>
      </c>
      <c r="AE132" s="206"/>
      <c r="AF132" s="207"/>
      <c r="AG132" s="258"/>
      <c r="AH132" s="259"/>
      <c r="AI132" s="260"/>
      <c r="AJ132" s="235">
        <f>AA132*EXP(2.71-0.812*LN($AG126)-0.654*LN(BA$11))*(1+$W135*(1/1.4-1))*(37.7*0.0187*44/12/1000)</f>
        <v>0</v>
      </c>
      <c r="AK132" s="233"/>
      <c r="AL132" s="234"/>
    </row>
    <row r="133" spans="2:38" ht="14.25" thickBot="1" x14ac:dyDescent="0.2">
      <c r="B133" s="148"/>
      <c r="C133" s="149"/>
      <c r="D133" s="150"/>
      <c r="E133" s="227"/>
      <c r="F133" s="16" t="s">
        <v>13</v>
      </c>
      <c r="G133" s="17">
        <v>8</v>
      </c>
      <c r="H133" s="214"/>
      <c r="I133" s="215"/>
      <c r="J133" s="216"/>
      <c r="K133" s="205">
        <f>H133*EXP(2.71-0.812*LN($AU$27)-0.654*LN(BA$12))*(1+$D135*(1/1.4-1))*(37.7*0.0187*44/12/1000)</f>
        <v>0</v>
      </c>
      <c r="L133" s="206"/>
      <c r="M133" s="207"/>
      <c r="N133" s="258"/>
      <c r="O133" s="259"/>
      <c r="P133" s="260"/>
      <c r="Q133" s="205">
        <f>H133*EXP(2.71-0.812*LN($N126)-0.654*LN(BA$12))*(1+$D135*(1/1.4-1))*(37.7*0.0187*44/12/1000)</f>
        <v>0</v>
      </c>
      <c r="R133" s="206"/>
      <c r="S133" s="207"/>
      <c r="U133" s="148"/>
      <c r="V133" s="149"/>
      <c r="W133" s="150"/>
      <c r="X133" s="227"/>
      <c r="Y133" s="16" t="s">
        <v>13</v>
      </c>
      <c r="Z133" s="17">
        <v>8</v>
      </c>
      <c r="AA133" s="214"/>
      <c r="AB133" s="215"/>
      <c r="AC133" s="216"/>
      <c r="AD133" s="280">
        <f>AA133*EXP(2.67-0.927*LN($AT$26)-0.648*LN(350))*(1+$W135*(1/1.4-1))*(34.6*0.0183*44/12/1000)</f>
        <v>0</v>
      </c>
      <c r="AE133" s="206"/>
      <c r="AF133" s="207"/>
      <c r="AG133" s="258"/>
      <c r="AH133" s="259"/>
      <c r="AI133" s="260"/>
      <c r="AJ133" s="235">
        <f>AA133*EXP(2.71-0.812*LN($AG126)-0.654*LN(BA$12))*(1+$W135*(1/1.4-1))*(37.7*0.0187*44/12/1000)</f>
        <v>0</v>
      </c>
      <c r="AK133" s="233"/>
      <c r="AL133" s="234"/>
    </row>
    <row r="134" spans="2:38" ht="14.25" thickBot="1" x14ac:dyDescent="0.2">
      <c r="B134" s="142"/>
      <c r="C134" s="146"/>
      <c r="D134" s="147"/>
      <c r="E134" s="227"/>
      <c r="F134" s="16" t="s">
        <v>14</v>
      </c>
      <c r="G134" s="17">
        <v>9</v>
      </c>
      <c r="H134" s="214"/>
      <c r="I134" s="215"/>
      <c r="J134" s="216"/>
      <c r="K134" s="205">
        <f>H134*EXP(2.71-0.812*LN($AU$28)-0.654*LN(BA$13))*(1+$D135*(1/1.4-1))*(37.7*0.0187*44/12/1000)</f>
        <v>0</v>
      </c>
      <c r="L134" s="206"/>
      <c r="M134" s="207"/>
      <c r="N134" s="258"/>
      <c r="O134" s="259"/>
      <c r="P134" s="260"/>
      <c r="Q134" s="205">
        <f>H134*EXP(2.71-0.812*LN($N126)-0.654*LN(BA$13))*(1+$D135*(1/1.4-1))*(37.7*0.0187*44/12/1000)</f>
        <v>0</v>
      </c>
      <c r="R134" s="206"/>
      <c r="S134" s="207"/>
      <c r="U134" s="142"/>
      <c r="V134" s="146"/>
      <c r="W134" s="147"/>
      <c r="X134" s="227"/>
      <c r="Y134" s="16" t="s">
        <v>14</v>
      </c>
      <c r="Z134" s="17">
        <v>9</v>
      </c>
      <c r="AA134" s="214"/>
      <c r="AB134" s="215"/>
      <c r="AC134" s="216"/>
      <c r="AD134" s="280">
        <f>AA134*EXP(2.67-0.927*LN($AT$26)-0.648*LN(350))*(1+$W135*(1/1.4-1))*(34.6*0.0183*44/12/1000)</f>
        <v>0</v>
      </c>
      <c r="AE134" s="206"/>
      <c r="AF134" s="207"/>
      <c r="AG134" s="258"/>
      <c r="AH134" s="259"/>
      <c r="AI134" s="260"/>
      <c r="AJ134" s="235">
        <f>AA134*EXP(2.71-0.812*LN($AG126)-0.654*LN(BA$13))*(1+$W135*(1/1.4-1))*(37.7*0.0187*44/12/1000)</f>
        <v>0</v>
      </c>
      <c r="AK134" s="233"/>
      <c r="AL134" s="234"/>
    </row>
    <row r="135" spans="2:38" ht="14.25" thickBot="1" x14ac:dyDescent="0.2">
      <c r="B135" s="267" t="s">
        <v>76</v>
      </c>
      <c r="C135" s="268"/>
      <c r="D135" s="264"/>
      <c r="E135" s="227"/>
      <c r="F135" s="16" t="s">
        <v>15</v>
      </c>
      <c r="G135" s="17">
        <v>10</v>
      </c>
      <c r="H135" s="214"/>
      <c r="I135" s="215"/>
      <c r="J135" s="216"/>
      <c r="K135" s="205">
        <f>H135*EXP(2.71-0.812*LN($AU$29)-0.654*LN(BA$14))*(1+$D135*(1/1.4-1))*(37.7*0.0187*44/12/1000)</f>
        <v>0</v>
      </c>
      <c r="L135" s="206"/>
      <c r="M135" s="207"/>
      <c r="N135" s="258"/>
      <c r="O135" s="259"/>
      <c r="P135" s="260"/>
      <c r="Q135" s="205">
        <f>H135*EXP(2.71-0.812*LN($N126)-0.654*LN(BA$14))*(1+$D135*(1/1.4-1))*(37.7*0.0187*44/12/1000)</f>
        <v>0</v>
      </c>
      <c r="R135" s="206"/>
      <c r="S135" s="207"/>
      <c r="U135" s="267" t="s">
        <v>75</v>
      </c>
      <c r="V135" s="268"/>
      <c r="W135" s="264"/>
      <c r="X135" s="227"/>
      <c r="Y135" s="16" t="s">
        <v>15</v>
      </c>
      <c r="Z135" s="17">
        <v>10</v>
      </c>
      <c r="AA135" s="214"/>
      <c r="AB135" s="215"/>
      <c r="AC135" s="216"/>
      <c r="AD135" s="280">
        <f>AA135*EXP(2.67-0.927*LN($AT$26)-0.648*LN(350))*(1+$W135*(1/1.4-1))*(34.6*0.0183*44/12/1000)</f>
        <v>0</v>
      </c>
      <c r="AE135" s="206"/>
      <c r="AF135" s="207"/>
      <c r="AG135" s="258"/>
      <c r="AH135" s="259"/>
      <c r="AI135" s="260"/>
      <c r="AJ135" s="235">
        <f>AA135*EXP(2.71-0.812*LN($AG126)-0.654*LN(BA$14))*(1+$W135*(1/1.4-1))*(37.7*0.0187*44/12/1000)</f>
        <v>0</v>
      </c>
      <c r="AK135" s="233"/>
      <c r="AL135" s="234"/>
    </row>
    <row r="136" spans="2:38" ht="14.25" thickBot="1" x14ac:dyDescent="0.2">
      <c r="B136" s="269"/>
      <c r="C136" s="270"/>
      <c r="D136" s="265"/>
      <c r="E136" s="228"/>
      <c r="F136" s="18" t="s">
        <v>16</v>
      </c>
      <c r="G136" s="19">
        <v>11</v>
      </c>
      <c r="H136" s="208"/>
      <c r="I136" s="209"/>
      <c r="J136" s="210"/>
      <c r="K136" s="211">
        <f>H136*EXP(2.71-0.812*LN($AU$30)-0.654*LN(BA$15))*(1+$D135*(1/1.4-1))*(37.7*0.0187*44/12/1000)</f>
        <v>0</v>
      </c>
      <c r="L136" s="212"/>
      <c r="M136" s="213"/>
      <c r="N136" s="261"/>
      <c r="O136" s="262"/>
      <c r="P136" s="263"/>
      <c r="Q136" s="211">
        <f>H136*EXP(2.71-0.812*LN($N126)-0.654*LN(BA$15))*(1+$D135*(1/1.4-1))*(37.7*0.0187*44/12/1000)</f>
        <v>0</v>
      </c>
      <c r="R136" s="212"/>
      <c r="S136" s="213"/>
      <c r="U136" s="269"/>
      <c r="V136" s="270"/>
      <c r="W136" s="265"/>
      <c r="X136" s="228"/>
      <c r="Y136" s="18" t="s">
        <v>16</v>
      </c>
      <c r="Z136" s="19">
        <v>11</v>
      </c>
      <c r="AA136" s="208"/>
      <c r="AB136" s="209"/>
      <c r="AC136" s="210"/>
      <c r="AD136" s="281">
        <f>AA136*EXP(2.67-0.927*LN($AT$26)-0.648*LN(350))*(1+$W135*(1/1.4-1))*(34.6*0.0183*44/12/1000)</f>
        <v>0</v>
      </c>
      <c r="AE136" s="212"/>
      <c r="AF136" s="213"/>
      <c r="AG136" s="261"/>
      <c r="AH136" s="262"/>
      <c r="AI136" s="263"/>
      <c r="AJ136" s="235">
        <f>AA136*EXP(2.71-0.812*LN($AG126)-0.654*LN(BA$15))*(1+$W135*(1/1.4-1))*(37.7*0.0187*44/12/1000)</f>
        <v>0</v>
      </c>
      <c r="AK136" s="233"/>
      <c r="AL136" s="234"/>
    </row>
    <row r="137" spans="2:38" ht="14.25" thickBot="1" x14ac:dyDescent="0.2">
      <c r="B137" s="271"/>
      <c r="C137" s="272"/>
      <c r="D137" s="266"/>
      <c r="E137" s="243" t="s">
        <v>26</v>
      </c>
      <c r="F137" s="244"/>
      <c r="G137" s="244"/>
      <c r="H137" s="245">
        <f>SUM(H126:J136)</f>
        <v>0</v>
      </c>
      <c r="I137" s="246"/>
      <c r="J137" s="247"/>
      <c r="K137" s="88" t="str">
        <f>IF(BG13=FALSE,"!","")</f>
        <v/>
      </c>
      <c r="L137" s="201">
        <f>SUM(K126:M136)</f>
        <v>0</v>
      </c>
      <c r="M137" s="202"/>
      <c r="N137" s="248"/>
      <c r="O137" s="246"/>
      <c r="P137" s="247"/>
      <c r="Q137" s="88" t="str">
        <f>IF(BG13=FALSE,"!","")</f>
        <v/>
      </c>
      <c r="R137" s="201">
        <f>SUM(Q126:S136)</f>
        <v>0</v>
      </c>
      <c r="S137" s="202"/>
      <c r="U137" s="271"/>
      <c r="V137" s="272"/>
      <c r="W137" s="266"/>
      <c r="X137" s="243" t="s">
        <v>26</v>
      </c>
      <c r="Y137" s="244"/>
      <c r="Z137" s="244"/>
      <c r="AA137" s="203">
        <f>SUM(AA126:AC136)</f>
        <v>0</v>
      </c>
      <c r="AB137" s="203"/>
      <c r="AC137" s="204"/>
      <c r="AD137" s="88" t="str">
        <f>IF(BK13=FALSE,"!","")</f>
        <v/>
      </c>
      <c r="AE137" s="201">
        <f>SUM(AD126:AF136)</f>
        <v>0</v>
      </c>
      <c r="AF137" s="202"/>
      <c r="AG137" s="203">
        <f>SUM(AG126:AI136)</f>
        <v>0.1</v>
      </c>
      <c r="AH137" s="203"/>
      <c r="AI137" s="204"/>
      <c r="AJ137" s="88" t="str">
        <f>IF(BK13=FALSE,"!","")</f>
        <v/>
      </c>
      <c r="AK137" s="201">
        <f>SUM(AJ126:AL136)</f>
        <v>0</v>
      </c>
      <c r="AL137" s="202"/>
    </row>
    <row r="138" spans="2:38" ht="14.25" thickBot="1" x14ac:dyDescent="0.2"/>
    <row r="139" spans="2:38" x14ac:dyDescent="0.15">
      <c r="B139" s="153" t="s">
        <v>110</v>
      </c>
      <c r="C139" s="140"/>
      <c r="D139" s="141"/>
      <c r="E139" s="276" t="s">
        <v>0</v>
      </c>
      <c r="F139" s="277"/>
      <c r="G139" s="277"/>
      <c r="H139" s="249" t="s">
        <v>17</v>
      </c>
      <c r="I139" s="250"/>
      <c r="J139" s="251"/>
      <c r="K139" s="219" t="s">
        <v>64</v>
      </c>
      <c r="L139" s="220"/>
      <c r="M139" s="221"/>
      <c r="N139" s="236" t="s">
        <v>67</v>
      </c>
      <c r="O139" s="237"/>
      <c r="P139" s="237"/>
      <c r="Q139" s="237"/>
      <c r="R139" s="237"/>
      <c r="S139" s="238"/>
      <c r="U139" s="152" t="s">
        <v>119</v>
      </c>
      <c r="V139" s="140"/>
      <c r="W139" s="141"/>
      <c r="X139" s="276" t="s">
        <v>0</v>
      </c>
      <c r="Y139" s="277"/>
      <c r="Z139" s="277"/>
      <c r="AA139" s="249" t="s">
        <v>17</v>
      </c>
      <c r="AB139" s="250"/>
      <c r="AC139" s="251"/>
      <c r="AD139" s="219" t="s">
        <v>64</v>
      </c>
      <c r="AE139" s="220"/>
      <c r="AF139" s="221"/>
      <c r="AG139" s="236" t="s">
        <v>67</v>
      </c>
      <c r="AH139" s="237"/>
      <c r="AI139" s="237"/>
      <c r="AJ139" s="237"/>
      <c r="AK139" s="237"/>
      <c r="AL139" s="238"/>
    </row>
    <row r="140" spans="2:38" ht="14.25" thickBot="1" x14ac:dyDescent="0.2">
      <c r="B140" s="142"/>
      <c r="C140" s="143"/>
      <c r="D140" s="144"/>
      <c r="E140" s="12" t="s">
        <v>1</v>
      </c>
      <c r="F140" s="13" t="s">
        <v>2</v>
      </c>
      <c r="G140" s="20" t="s">
        <v>3</v>
      </c>
      <c r="H140" s="252"/>
      <c r="I140" s="253"/>
      <c r="J140" s="254"/>
      <c r="K140" s="222"/>
      <c r="L140" s="223"/>
      <c r="M140" s="224"/>
      <c r="N140" s="239" t="s">
        <v>30</v>
      </c>
      <c r="O140" s="240"/>
      <c r="P140" s="240"/>
      <c r="Q140" s="241" t="s">
        <v>82</v>
      </c>
      <c r="R140" s="241"/>
      <c r="S140" s="242"/>
      <c r="U140" s="142"/>
      <c r="V140" s="143"/>
      <c r="W140" s="144"/>
      <c r="X140" s="12" t="s">
        <v>1</v>
      </c>
      <c r="Y140" s="13" t="s">
        <v>2</v>
      </c>
      <c r="Z140" s="20" t="s">
        <v>3</v>
      </c>
      <c r="AA140" s="252"/>
      <c r="AB140" s="253"/>
      <c r="AC140" s="254"/>
      <c r="AD140" s="222"/>
      <c r="AE140" s="223"/>
      <c r="AF140" s="224"/>
      <c r="AG140" s="239" t="s">
        <v>30</v>
      </c>
      <c r="AH140" s="240"/>
      <c r="AI140" s="240"/>
      <c r="AJ140" s="241" t="s">
        <v>82</v>
      </c>
      <c r="AK140" s="241"/>
      <c r="AL140" s="242"/>
    </row>
    <row r="141" spans="2:38" ht="14.25" thickBot="1" x14ac:dyDescent="0.2">
      <c r="B141" s="142"/>
      <c r="C141" s="145"/>
      <c r="D141" s="144"/>
      <c r="E141" s="226" t="s">
        <v>4</v>
      </c>
      <c r="F141" s="14" t="s">
        <v>5</v>
      </c>
      <c r="G141" s="15">
        <v>1</v>
      </c>
      <c r="H141" s="229"/>
      <c r="I141" s="230"/>
      <c r="J141" s="231"/>
      <c r="K141" s="235">
        <f>H141*EXP(2.67-0.927*LN($AU$20)-0.648*LN(BA$5))*(1+$D150*(1/1.4-1))*(34.6*0.0183*44/12/1000)</f>
        <v>0</v>
      </c>
      <c r="L141" s="233"/>
      <c r="M141" s="234"/>
      <c r="N141" s="255">
        <v>0.1</v>
      </c>
      <c r="O141" s="256"/>
      <c r="P141" s="257"/>
      <c r="Q141" s="232">
        <f>H141*EXP(2.67-0.927*LN($N141)-0.648*LN(BA$5))*(1+$D150*(1/1.4-1))*(34.6*0.0183*44/12/1000)</f>
        <v>0</v>
      </c>
      <c r="R141" s="233"/>
      <c r="S141" s="234"/>
      <c r="U141" s="142"/>
      <c r="V141" s="145"/>
      <c r="W141" s="144"/>
      <c r="X141" s="226" t="s">
        <v>4</v>
      </c>
      <c r="Y141" s="14" t="s">
        <v>5</v>
      </c>
      <c r="Z141" s="15">
        <v>1</v>
      </c>
      <c r="AA141" s="229"/>
      <c r="AB141" s="230"/>
      <c r="AC141" s="231"/>
      <c r="AD141" s="235">
        <f>AA141*EXP(2.67-0.927*LN($AT$20)-0.648*LN(350))*(1+$W150*(1/1.4-1))*(34.6*0.0183*44/12/1000)</f>
        <v>0</v>
      </c>
      <c r="AE141" s="233"/>
      <c r="AF141" s="234"/>
      <c r="AG141" s="255">
        <v>0.1</v>
      </c>
      <c r="AH141" s="256"/>
      <c r="AI141" s="257"/>
      <c r="AJ141" s="235">
        <f>AA141*EXP(2.67-0.927*LN($AG141)-0.648*LN(BA$5))*(1+$W150*(1/1.4-1))*(34.6*0.0183*44/12/1000)</f>
        <v>0</v>
      </c>
      <c r="AK141" s="233"/>
      <c r="AL141" s="234"/>
    </row>
    <row r="142" spans="2:38" ht="14.25" thickBot="1" x14ac:dyDescent="0.2">
      <c r="B142" s="142"/>
      <c r="C142" s="143"/>
      <c r="D142" s="144"/>
      <c r="E142" s="227"/>
      <c r="F142" s="16" t="s">
        <v>6</v>
      </c>
      <c r="G142" s="17">
        <v>2</v>
      </c>
      <c r="H142" s="214"/>
      <c r="I142" s="215"/>
      <c r="J142" s="216"/>
      <c r="K142" s="205">
        <f>H142*EXP(2.67-0.927*LN($AU$21)-0.648*LN(BA$6))*(1+$D150*(1/1.4-1))*(34.6*0.0183*44/12/1000)</f>
        <v>0</v>
      </c>
      <c r="L142" s="206"/>
      <c r="M142" s="207"/>
      <c r="N142" s="258"/>
      <c r="O142" s="259"/>
      <c r="P142" s="260"/>
      <c r="Q142" s="205">
        <f>H142*EXP(2.67-0.927*LN($N141)-0.648*LN(BA$6))*(1+$D150*(1/1.4-1))*(34.6*0.0183*44/12/1000)</f>
        <v>0</v>
      </c>
      <c r="R142" s="206"/>
      <c r="S142" s="207"/>
      <c r="U142" s="142"/>
      <c r="V142" s="143"/>
      <c r="W142" s="144"/>
      <c r="X142" s="227"/>
      <c r="Y142" s="16" t="s">
        <v>6</v>
      </c>
      <c r="Z142" s="17">
        <v>2</v>
      </c>
      <c r="AA142" s="214"/>
      <c r="AB142" s="215"/>
      <c r="AC142" s="216"/>
      <c r="AD142" s="280">
        <f>AA142*EXP(2.67-0.927*LN($AT$21)-0.648*LN(350))*(1+$W150*(1/1.4-1))*(34.6*0.0183*44/12/1000)</f>
        <v>0</v>
      </c>
      <c r="AE142" s="206"/>
      <c r="AF142" s="207"/>
      <c r="AG142" s="258"/>
      <c r="AH142" s="259"/>
      <c r="AI142" s="260"/>
      <c r="AJ142" s="235">
        <f>AA142*EXP(2.67-0.927*LN($AG141)-0.648*LN(BA$6))*(1+$W150*(1/1.4-1))*(34.6*0.0183*44/12/1000)</f>
        <v>0</v>
      </c>
      <c r="AK142" s="233"/>
      <c r="AL142" s="234"/>
    </row>
    <row r="143" spans="2:38" ht="14.25" thickBot="1" x14ac:dyDescent="0.2">
      <c r="B143" s="142"/>
      <c r="C143" s="143"/>
      <c r="D143" s="144"/>
      <c r="E143" s="228"/>
      <c r="F143" s="18" t="s">
        <v>7</v>
      </c>
      <c r="G143" s="19">
        <v>3</v>
      </c>
      <c r="H143" s="208"/>
      <c r="I143" s="209"/>
      <c r="J143" s="210"/>
      <c r="K143" s="205">
        <f>H143*EXP(2.67-0.927*LN($AU$22)-0.648*LN(BA$7))*(1+$D150*(1/1.4-1))*(34.6*0.0183*44/12/1000)</f>
        <v>0</v>
      </c>
      <c r="L143" s="206"/>
      <c r="M143" s="207"/>
      <c r="N143" s="258"/>
      <c r="O143" s="259"/>
      <c r="P143" s="260"/>
      <c r="Q143" s="211">
        <f>H143*EXP(2.67-0.927*LN($N141)-0.648*LN(BA$7))*(1+$D150*(1/1.4-1))*(34.6*0.0183*44/12/1000)</f>
        <v>0</v>
      </c>
      <c r="R143" s="212"/>
      <c r="S143" s="213"/>
      <c r="U143" s="142"/>
      <c r="V143" s="143"/>
      <c r="W143" s="144"/>
      <c r="X143" s="228"/>
      <c r="Y143" s="18" t="s">
        <v>7</v>
      </c>
      <c r="Z143" s="19">
        <v>3</v>
      </c>
      <c r="AA143" s="208"/>
      <c r="AB143" s="209"/>
      <c r="AC143" s="210"/>
      <c r="AD143" s="281">
        <f>AA143*EXP(2.67-0.927*LN($AT$22)-0.648*LN(350))*(1+$W150*(1/1.4-1))*(34.6*0.0183*44/12/1000)</f>
        <v>0</v>
      </c>
      <c r="AE143" s="212"/>
      <c r="AF143" s="213"/>
      <c r="AG143" s="258"/>
      <c r="AH143" s="259"/>
      <c r="AI143" s="260"/>
      <c r="AJ143" s="235">
        <f>AA143*EXP(2.67-0.927*LN($AG141)-0.648*LN(BA$7))*(1+$W150*(1/1.4-1))*(34.6*0.0183*44/12/1000)</f>
        <v>0</v>
      </c>
      <c r="AK143" s="233"/>
      <c r="AL143" s="234"/>
    </row>
    <row r="144" spans="2:38" ht="14.25" thickBot="1" x14ac:dyDescent="0.2">
      <c r="B144" s="142"/>
      <c r="C144" s="143"/>
      <c r="D144" s="144"/>
      <c r="E144" s="226" t="s">
        <v>8</v>
      </c>
      <c r="F144" s="14" t="s">
        <v>9</v>
      </c>
      <c r="G144" s="15">
        <v>4</v>
      </c>
      <c r="H144" s="229"/>
      <c r="I144" s="230"/>
      <c r="J144" s="231"/>
      <c r="K144" s="232">
        <f>H144*EXP(2.71-0.812*LN($AU$23)-0.654*LN(BA$8))*(1+$D150*(1/1.4-1))*(37.7*0.0187*44/12/1000)</f>
        <v>0</v>
      </c>
      <c r="L144" s="233"/>
      <c r="M144" s="234"/>
      <c r="N144" s="258"/>
      <c r="O144" s="259"/>
      <c r="P144" s="260"/>
      <c r="Q144" s="232">
        <f>H144*EXP(2.71-0.812*LN($N141)-0.654*LN(BA$8))*(1+$D150*(1/1.4-1))*(37.7*0.0187*44/12/1000)</f>
        <v>0</v>
      </c>
      <c r="R144" s="233"/>
      <c r="S144" s="234"/>
      <c r="U144" s="142"/>
      <c r="V144" s="143"/>
      <c r="W144" s="144"/>
      <c r="X144" s="226" t="s">
        <v>8</v>
      </c>
      <c r="Y144" s="14" t="s">
        <v>9</v>
      </c>
      <c r="Z144" s="15">
        <v>4</v>
      </c>
      <c r="AA144" s="229"/>
      <c r="AB144" s="230"/>
      <c r="AC144" s="231"/>
      <c r="AD144" s="235">
        <f>AA144*EXP(2.67-0.927*LN($AT$23)-0.648*LN(350))*(1+$W150*(1/1.4-1))*(34.6*0.0183*44/12/1000)</f>
        <v>0</v>
      </c>
      <c r="AE144" s="233"/>
      <c r="AF144" s="234"/>
      <c r="AG144" s="258"/>
      <c r="AH144" s="259"/>
      <c r="AI144" s="260"/>
      <c r="AJ144" s="235">
        <f>AA144*EXP(2.71-0.812*LN($AG141)-0.654*LN(BA$8))*(1+$W150*(1/1.4-1))*(37.7*0.0187*44/12/1000)</f>
        <v>0</v>
      </c>
      <c r="AK144" s="233"/>
      <c r="AL144" s="234"/>
    </row>
    <row r="145" spans="2:38" ht="14.25" thickBot="1" x14ac:dyDescent="0.2">
      <c r="B145" s="142"/>
      <c r="C145" s="143"/>
      <c r="D145" s="144"/>
      <c r="E145" s="227"/>
      <c r="F145" s="16" t="s">
        <v>10</v>
      </c>
      <c r="G145" s="17">
        <v>5</v>
      </c>
      <c r="H145" s="214"/>
      <c r="I145" s="215"/>
      <c r="J145" s="216"/>
      <c r="K145" s="205">
        <f>H145*EXP(2.71-0.812*LN($AU$24)-0.654*LN(BA$9))*(1+$D150*(1/1.4-1))*(37.7*0.0187*44/12/1000)</f>
        <v>0</v>
      </c>
      <c r="L145" s="206"/>
      <c r="M145" s="207"/>
      <c r="N145" s="258"/>
      <c r="O145" s="259"/>
      <c r="P145" s="260"/>
      <c r="Q145" s="205">
        <f>H145*EXP(2.71-0.812*LN($N141)-0.654*LN(BA$9))*(1+$D150*(1/1.4-1))*(37.7*0.0187*44/12/1000)</f>
        <v>0</v>
      </c>
      <c r="R145" s="206"/>
      <c r="S145" s="207"/>
      <c r="U145" s="142"/>
      <c r="V145" s="143"/>
      <c r="W145" s="144"/>
      <c r="X145" s="227"/>
      <c r="Y145" s="16" t="s">
        <v>10</v>
      </c>
      <c r="Z145" s="17">
        <v>5</v>
      </c>
      <c r="AA145" s="214"/>
      <c r="AB145" s="215"/>
      <c r="AC145" s="216"/>
      <c r="AD145" s="280">
        <f>AA145*EXP(2.67-0.927*LN($AT$24)-0.648*LN(350))*(1+$W150*(1/1.4-1))*(34.6*0.0183*44/12/1000)</f>
        <v>0</v>
      </c>
      <c r="AE145" s="206"/>
      <c r="AF145" s="207"/>
      <c r="AG145" s="258"/>
      <c r="AH145" s="259"/>
      <c r="AI145" s="260"/>
      <c r="AJ145" s="235">
        <f>AA145*EXP(2.71-0.812*LN($AG141)-0.654*LN(BA$9))*(1+$W150*(1/1.4-1))*(37.7*0.0187*44/12/1000)</f>
        <v>0</v>
      </c>
      <c r="AK145" s="233"/>
      <c r="AL145" s="234"/>
    </row>
    <row r="146" spans="2:38" ht="14.25" thickBot="1" x14ac:dyDescent="0.2">
      <c r="B146" s="142"/>
      <c r="C146" s="146"/>
      <c r="D146" s="147"/>
      <c r="E146" s="227"/>
      <c r="F146" s="16" t="s">
        <v>11</v>
      </c>
      <c r="G146" s="17">
        <v>6</v>
      </c>
      <c r="H146" s="214"/>
      <c r="I146" s="215"/>
      <c r="J146" s="216"/>
      <c r="K146" s="205">
        <f>H146*EXP(2.71-0.812*LN($AU$25)-0.654*LN(BA$10))*(1+$D150*(1/1.4-1))*(37.7*0.0187*44/12/1000)</f>
        <v>0</v>
      </c>
      <c r="L146" s="206"/>
      <c r="M146" s="207"/>
      <c r="N146" s="258"/>
      <c r="O146" s="259"/>
      <c r="P146" s="260"/>
      <c r="Q146" s="205">
        <f>H146*EXP(2.71-0.812*LN($N141)-0.654*LN(BA$10))*(1+$D150*(1/1.4-1))*(37.7*0.0187*44/12/1000)</f>
        <v>0</v>
      </c>
      <c r="R146" s="206"/>
      <c r="S146" s="207"/>
      <c r="U146" s="142"/>
      <c r="V146" s="146"/>
      <c r="W146" s="147"/>
      <c r="X146" s="227"/>
      <c r="Y146" s="16" t="s">
        <v>11</v>
      </c>
      <c r="Z146" s="17">
        <v>6</v>
      </c>
      <c r="AA146" s="214"/>
      <c r="AB146" s="215"/>
      <c r="AC146" s="216"/>
      <c r="AD146" s="280">
        <f>AA146*EXP(2.67-0.927*LN($AT$25)-0.648*LN(350))*(1+$W150*(1/1.4-1))*(34.6*0.0183*44/12/1000)</f>
        <v>0</v>
      </c>
      <c r="AE146" s="206"/>
      <c r="AF146" s="207"/>
      <c r="AG146" s="258"/>
      <c r="AH146" s="259"/>
      <c r="AI146" s="260"/>
      <c r="AJ146" s="235">
        <f>AA146*EXP(2.71-0.812*LN($AG141)-0.654*LN(BA$10))*(1+$W150*(1/1.4-1))*(37.7*0.0187*44/12/1000)</f>
        <v>0</v>
      </c>
      <c r="AK146" s="233"/>
      <c r="AL146" s="234"/>
    </row>
    <row r="147" spans="2:38" ht="14.25" thickBot="1" x14ac:dyDescent="0.2">
      <c r="B147" s="148"/>
      <c r="C147" s="149"/>
      <c r="D147" s="150"/>
      <c r="E147" s="227"/>
      <c r="F147" s="16" t="s">
        <v>12</v>
      </c>
      <c r="G147" s="17">
        <v>7</v>
      </c>
      <c r="H147" s="214"/>
      <c r="I147" s="215"/>
      <c r="J147" s="216"/>
      <c r="K147" s="205">
        <f>H147*EXP(2.71-0.812*LN($AU$26)-0.654*LN(BA$11))*(1+$D150*(1/1.4-1))*(37.7*0.0187*44/12/1000)</f>
        <v>0</v>
      </c>
      <c r="L147" s="206"/>
      <c r="M147" s="207"/>
      <c r="N147" s="258"/>
      <c r="O147" s="259"/>
      <c r="P147" s="260"/>
      <c r="Q147" s="205">
        <f>H147*EXP(2.71-0.812*LN($N141)-0.654*LN(BA$11))*(1+$D150*(1/1.4-1))*(37.7*0.0187*44/12/1000)</f>
        <v>0</v>
      </c>
      <c r="R147" s="206"/>
      <c r="S147" s="207"/>
      <c r="U147" s="148"/>
      <c r="V147" s="149"/>
      <c r="W147" s="150"/>
      <c r="X147" s="227"/>
      <c r="Y147" s="16" t="s">
        <v>12</v>
      </c>
      <c r="Z147" s="17">
        <v>7</v>
      </c>
      <c r="AA147" s="214"/>
      <c r="AB147" s="215"/>
      <c r="AC147" s="216"/>
      <c r="AD147" s="280">
        <f>AA147*EXP(2.67-0.927*LN($AT$26)-0.648*LN(350))*(1+$W150*(1/1.4-1))*(34.6*0.0183*44/12/1000)</f>
        <v>0</v>
      </c>
      <c r="AE147" s="206"/>
      <c r="AF147" s="207"/>
      <c r="AG147" s="258"/>
      <c r="AH147" s="259"/>
      <c r="AI147" s="260"/>
      <c r="AJ147" s="235">
        <f>AA147*EXP(2.71-0.812*LN($AG141)-0.654*LN(BA$11))*(1+$W150*(1/1.4-1))*(37.7*0.0187*44/12/1000)</f>
        <v>0</v>
      </c>
      <c r="AK147" s="233"/>
      <c r="AL147" s="234"/>
    </row>
    <row r="148" spans="2:38" ht="14.25" thickBot="1" x14ac:dyDescent="0.2">
      <c r="B148" s="148"/>
      <c r="C148" s="149"/>
      <c r="D148" s="150"/>
      <c r="E148" s="227"/>
      <c r="F148" s="16" t="s">
        <v>13</v>
      </c>
      <c r="G148" s="17">
        <v>8</v>
      </c>
      <c r="H148" s="214"/>
      <c r="I148" s="215"/>
      <c r="J148" s="216"/>
      <c r="K148" s="205">
        <f>H148*EXP(2.71-0.812*LN($AU$27)-0.654*LN(BA$12))*(1+$D150*(1/1.4-1))*(37.7*0.0187*44/12/1000)</f>
        <v>0</v>
      </c>
      <c r="L148" s="206"/>
      <c r="M148" s="207"/>
      <c r="N148" s="258"/>
      <c r="O148" s="259"/>
      <c r="P148" s="260"/>
      <c r="Q148" s="205">
        <f>H148*EXP(2.71-0.812*LN($N141)-0.654*LN(BA$12))*(1+$D150*(1/1.4-1))*(37.7*0.0187*44/12/1000)</f>
        <v>0</v>
      </c>
      <c r="R148" s="206"/>
      <c r="S148" s="207"/>
      <c r="U148" s="148"/>
      <c r="V148" s="149"/>
      <c r="W148" s="150"/>
      <c r="X148" s="227"/>
      <c r="Y148" s="16" t="s">
        <v>13</v>
      </c>
      <c r="Z148" s="17">
        <v>8</v>
      </c>
      <c r="AA148" s="214"/>
      <c r="AB148" s="215"/>
      <c r="AC148" s="216"/>
      <c r="AD148" s="280">
        <f>AA148*EXP(2.67-0.927*LN($AT$26)-0.648*LN(350))*(1+$W150*(1/1.4-1))*(34.6*0.0183*44/12/1000)</f>
        <v>0</v>
      </c>
      <c r="AE148" s="206"/>
      <c r="AF148" s="207"/>
      <c r="AG148" s="258"/>
      <c r="AH148" s="259"/>
      <c r="AI148" s="260"/>
      <c r="AJ148" s="235">
        <f>AA148*EXP(2.71-0.812*LN($AG141)-0.654*LN(BA$12))*(1+$W150*(1/1.4-1))*(37.7*0.0187*44/12/1000)</f>
        <v>0</v>
      </c>
      <c r="AK148" s="233"/>
      <c r="AL148" s="234"/>
    </row>
    <row r="149" spans="2:38" ht="14.25" thickBot="1" x14ac:dyDescent="0.2">
      <c r="B149" s="142"/>
      <c r="C149" s="146"/>
      <c r="D149" s="147"/>
      <c r="E149" s="227"/>
      <c r="F149" s="16" t="s">
        <v>14</v>
      </c>
      <c r="G149" s="17">
        <v>9</v>
      </c>
      <c r="H149" s="214"/>
      <c r="I149" s="215"/>
      <c r="J149" s="216"/>
      <c r="K149" s="205">
        <f>H149*EXP(2.71-0.812*LN($AU$28)-0.654*LN(BA$13))*(1+$D150*(1/1.4-1))*(37.7*0.0187*44/12/1000)</f>
        <v>0</v>
      </c>
      <c r="L149" s="206"/>
      <c r="M149" s="207"/>
      <c r="N149" s="258"/>
      <c r="O149" s="259"/>
      <c r="P149" s="260"/>
      <c r="Q149" s="205">
        <f>H149*EXP(2.71-0.812*LN($N141)-0.654*LN(BA$13))*(1+$D150*(1/1.4-1))*(37.7*0.0187*44/12/1000)</f>
        <v>0</v>
      </c>
      <c r="R149" s="206"/>
      <c r="S149" s="207"/>
      <c r="U149" s="142"/>
      <c r="V149" s="146"/>
      <c r="W149" s="147"/>
      <c r="X149" s="227"/>
      <c r="Y149" s="16" t="s">
        <v>14</v>
      </c>
      <c r="Z149" s="17">
        <v>9</v>
      </c>
      <c r="AA149" s="214"/>
      <c r="AB149" s="215"/>
      <c r="AC149" s="216"/>
      <c r="AD149" s="280">
        <f>AA149*EXP(2.67-0.927*LN($AT$26)-0.648*LN(350))*(1+$W150*(1/1.4-1))*(34.6*0.0183*44/12/1000)</f>
        <v>0</v>
      </c>
      <c r="AE149" s="206"/>
      <c r="AF149" s="207"/>
      <c r="AG149" s="258"/>
      <c r="AH149" s="259"/>
      <c r="AI149" s="260"/>
      <c r="AJ149" s="235">
        <f>AA149*EXP(2.71-0.812*LN($AG141)-0.654*LN(BA$13))*(1+$W150*(1/1.4-1))*(37.7*0.0187*44/12/1000)</f>
        <v>0</v>
      </c>
      <c r="AK149" s="233"/>
      <c r="AL149" s="234"/>
    </row>
    <row r="150" spans="2:38" ht="14.25" thickBot="1" x14ac:dyDescent="0.2">
      <c r="B150" s="267" t="s">
        <v>76</v>
      </c>
      <c r="C150" s="268"/>
      <c r="D150" s="264"/>
      <c r="E150" s="227"/>
      <c r="F150" s="16" t="s">
        <v>15</v>
      </c>
      <c r="G150" s="17">
        <v>10</v>
      </c>
      <c r="H150" s="214"/>
      <c r="I150" s="215"/>
      <c r="J150" s="216"/>
      <c r="K150" s="205">
        <f>H150*EXP(2.71-0.812*LN($AU$29)-0.654*LN(BA$14))*(1+$D150*(1/1.4-1))*(37.7*0.0187*44/12/1000)</f>
        <v>0</v>
      </c>
      <c r="L150" s="206"/>
      <c r="M150" s="207"/>
      <c r="N150" s="258"/>
      <c r="O150" s="259"/>
      <c r="P150" s="260"/>
      <c r="Q150" s="205">
        <f>H150*EXP(2.71-0.812*LN($N141)-0.654*LN(BA$14))*(1+$D150*(1/1.4-1))*(37.7*0.0187*44/12/1000)</f>
        <v>0</v>
      </c>
      <c r="R150" s="206"/>
      <c r="S150" s="207"/>
      <c r="U150" s="267" t="s">
        <v>75</v>
      </c>
      <c r="V150" s="268"/>
      <c r="W150" s="264"/>
      <c r="X150" s="227"/>
      <c r="Y150" s="16" t="s">
        <v>15</v>
      </c>
      <c r="Z150" s="17">
        <v>10</v>
      </c>
      <c r="AA150" s="214"/>
      <c r="AB150" s="215"/>
      <c r="AC150" s="216"/>
      <c r="AD150" s="280">
        <f>AA150*EXP(2.67-0.927*LN($AT$26)-0.648*LN(350))*(1+$W150*(1/1.4-1))*(34.6*0.0183*44/12/1000)</f>
        <v>0</v>
      </c>
      <c r="AE150" s="206"/>
      <c r="AF150" s="207"/>
      <c r="AG150" s="258"/>
      <c r="AH150" s="259"/>
      <c r="AI150" s="260"/>
      <c r="AJ150" s="235">
        <f>AA150*EXP(2.71-0.812*LN($AG141)-0.654*LN(BA$14))*(1+$W150*(1/1.4-1))*(37.7*0.0187*44/12/1000)</f>
        <v>0</v>
      </c>
      <c r="AK150" s="233"/>
      <c r="AL150" s="234"/>
    </row>
    <row r="151" spans="2:38" ht="14.25" thickBot="1" x14ac:dyDescent="0.2">
      <c r="B151" s="269"/>
      <c r="C151" s="270"/>
      <c r="D151" s="265"/>
      <c r="E151" s="228"/>
      <c r="F151" s="18" t="s">
        <v>16</v>
      </c>
      <c r="G151" s="19">
        <v>11</v>
      </c>
      <c r="H151" s="208"/>
      <c r="I151" s="209"/>
      <c r="J151" s="210"/>
      <c r="K151" s="211">
        <f>H151*EXP(2.71-0.812*LN($AU$30)-0.654*LN(BA$15))*(1+$D150*(1/1.4-1))*(37.7*0.0187*44/12/1000)</f>
        <v>0</v>
      </c>
      <c r="L151" s="212"/>
      <c r="M151" s="213"/>
      <c r="N151" s="261"/>
      <c r="O151" s="262"/>
      <c r="P151" s="263"/>
      <c r="Q151" s="211">
        <f>H151*EXP(2.71-0.812*LN($N141)-0.654*LN(BA$15))*(1+$D150*(1/1.4-1))*(37.7*0.0187*44/12/1000)</f>
        <v>0</v>
      </c>
      <c r="R151" s="212"/>
      <c r="S151" s="213"/>
      <c r="U151" s="269"/>
      <c r="V151" s="270"/>
      <c r="W151" s="265"/>
      <c r="X151" s="228"/>
      <c r="Y151" s="18" t="s">
        <v>16</v>
      </c>
      <c r="Z151" s="19">
        <v>11</v>
      </c>
      <c r="AA151" s="208"/>
      <c r="AB151" s="209"/>
      <c r="AC151" s="210"/>
      <c r="AD151" s="281">
        <f>AA151*EXP(2.67-0.927*LN($AT$26)-0.648*LN(350))*(1+$W150*(1/1.4-1))*(34.6*0.0183*44/12/1000)</f>
        <v>0</v>
      </c>
      <c r="AE151" s="212"/>
      <c r="AF151" s="213"/>
      <c r="AG151" s="261"/>
      <c r="AH151" s="262"/>
      <c r="AI151" s="263"/>
      <c r="AJ151" s="235">
        <f>AA151*EXP(2.71-0.812*LN($AG141)-0.654*LN(BA$15))*(1+$W150*(1/1.4-1))*(37.7*0.0187*44/12/1000)</f>
        <v>0</v>
      </c>
      <c r="AK151" s="233"/>
      <c r="AL151" s="234"/>
    </row>
    <row r="152" spans="2:38" ht="14.25" thickBot="1" x14ac:dyDescent="0.2">
      <c r="B152" s="271"/>
      <c r="C152" s="272"/>
      <c r="D152" s="266"/>
      <c r="E152" s="243" t="s">
        <v>26</v>
      </c>
      <c r="F152" s="244"/>
      <c r="G152" s="244"/>
      <c r="H152" s="245">
        <f>SUM(H141:J151)</f>
        <v>0</v>
      </c>
      <c r="I152" s="246"/>
      <c r="J152" s="247"/>
      <c r="K152" s="88" t="str">
        <f>IF(BG14=FALSE,"!","")</f>
        <v/>
      </c>
      <c r="L152" s="201">
        <f>SUM(K141:M151)</f>
        <v>0</v>
      </c>
      <c r="M152" s="202"/>
      <c r="N152" s="248"/>
      <c r="O152" s="246"/>
      <c r="P152" s="247"/>
      <c r="Q152" s="88" t="str">
        <f>IF(BG14=FALSE,"!","")</f>
        <v/>
      </c>
      <c r="R152" s="201">
        <f>SUM(Q141:S151)</f>
        <v>0</v>
      </c>
      <c r="S152" s="202"/>
      <c r="U152" s="271"/>
      <c r="V152" s="272"/>
      <c r="W152" s="266"/>
      <c r="X152" s="243" t="s">
        <v>26</v>
      </c>
      <c r="Y152" s="244"/>
      <c r="Z152" s="244"/>
      <c r="AA152" s="203">
        <f>SUM(AA141:AC151)</f>
        <v>0</v>
      </c>
      <c r="AB152" s="203"/>
      <c r="AC152" s="204"/>
      <c r="AD152" s="88" t="str">
        <f>IF(BK14=FALSE,"!","")</f>
        <v/>
      </c>
      <c r="AE152" s="201">
        <f>SUM(AD141:AF151)</f>
        <v>0</v>
      </c>
      <c r="AF152" s="202"/>
      <c r="AG152" s="203">
        <f>SUM(AG141:AI151)</f>
        <v>0.1</v>
      </c>
      <c r="AH152" s="203"/>
      <c r="AI152" s="204"/>
      <c r="AJ152" s="88" t="str">
        <f>IF(BK14=FALSE,"!","")</f>
        <v/>
      </c>
      <c r="AK152" s="201">
        <f>SUM(AJ141:AL151)</f>
        <v>0</v>
      </c>
      <c r="AL152" s="202"/>
    </row>
    <row r="153" spans="2:38" ht="14.25" thickBot="1" x14ac:dyDescent="0.2"/>
    <row r="154" spans="2:38" x14ac:dyDescent="0.15">
      <c r="B154" s="154" t="s">
        <v>111</v>
      </c>
      <c r="C154" s="129"/>
      <c r="D154" s="130"/>
      <c r="E154" s="276" t="s">
        <v>0</v>
      </c>
      <c r="F154" s="277"/>
      <c r="G154" s="277"/>
      <c r="H154" s="249" t="s">
        <v>17</v>
      </c>
      <c r="I154" s="250"/>
      <c r="J154" s="251"/>
      <c r="K154" s="219" t="s">
        <v>64</v>
      </c>
      <c r="L154" s="220"/>
      <c r="M154" s="221"/>
      <c r="N154" s="236" t="s">
        <v>67</v>
      </c>
      <c r="O154" s="237"/>
      <c r="P154" s="237"/>
      <c r="Q154" s="237"/>
      <c r="R154" s="237"/>
      <c r="S154" s="238"/>
      <c r="U154" s="151" t="s">
        <v>120</v>
      </c>
      <c r="V154" s="129"/>
      <c r="W154" s="130"/>
      <c r="X154" s="276" t="s">
        <v>0</v>
      </c>
      <c r="Y154" s="277"/>
      <c r="Z154" s="277"/>
      <c r="AA154" s="249" t="s">
        <v>17</v>
      </c>
      <c r="AB154" s="250"/>
      <c r="AC154" s="251"/>
      <c r="AD154" s="219" t="s">
        <v>64</v>
      </c>
      <c r="AE154" s="220"/>
      <c r="AF154" s="221"/>
      <c r="AG154" s="236" t="s">
        <v>67</v>
      </c>
      <c r="AH154" s="237"/>
      <c r="AI154" s="237"/>
      <c r="AJ154" s="237"/>
      <c r="AK154" s="237"/>
      <c r="AL154" s="238"/>
    </row>
    <row r="155" spans="2:38" ht="14.25" thickBot="1" x14ac:dyDescent="0.2">
      <c r="B155" s="131"/>
      <c r="C155" s="132"/>
      <c r="D155" s="133"/>
      <c r="E155" s="12" t="s">
        <v>1</v>
      </c>
      <c r="F155" s="13" t="s">
        <v>2</v>
      </c>
      <c r="G155" s="20" t="s">
        <v>3</v>
      </c>
      <c r="H155" s="252"/>
      <c r="I155" s="253"/>
      <c r="J155" s="254"/>
      <c r="K155" s="222"/>
      <c r="L155" s="223"/>
      <c r="M155" s="224"/>
      <c r="N155" s="239" t="s">
        <v>30</v>
      </c>
      <c r="O155" s="240"/>
      <c r="P155" s="240"/>
      <c r="Q155" s="241" t="s">
        <v>82</v>
      </c>
      <c r="R155" s="241"/>
      <c r="S155" s="242"/>
      <c r="U155" s="131"/>
      <c r="V155" s="132"/>
      <c r="W155" s="133"/>
      <c r="X155" s="12" t="s">
        <v>1</v>
      </c>
      <c r="Y155" s="13" t="s">
        <v>2</v>
      </c>
      <c r="Z155" s="20" t="s">
        <v>3</v>
      </c>
      <c r="AA155" s="252"/>
      <c r="AB155" s="253"/>
      <c r="AC155" s="254"/>
      <c r="AD155" s="222"/>
      <c r="AE155" s="223"/>
      <c r="AF155" s="224"/>
      <c r="AG155" s="239" t="s">
        <v>30</v>
      </c>
      <c r="AH155" s="240"/>
      <c r="AI155" s="240"/>
      <c r="AJ155" s="241" t="s">
        <v>82</v>
      </c>
      <c r="AK155" s="241"/>
      <c r="AL155" s="242"/>
    </row>
    <row r="156" spans="2:38" ht="14.25" thickBot="1" x14ac:dyDescent="0.2">
      <c r="B156" s="131"/>
      <c r="C156" s="134"/>
      <c r="D156" s="133"/>
      <c r="E156" s="226" t="s">
        <v>4</v>
      </c>
      <c r="F156" s="14" t="s">
        <v>5</v>
      </c>
      <c r="G156" s="15">
        <v>1</v>
      </c>
      <c r="H156" s="290">
        <f>SUM(H6,H21,H36,H51,H66,H81,H96,H111,H126,H141)</f>
        <v>0</v>
      </c>
      <c r="I156" s="291"/>
      <c r="J156" s="292"/>
      <c r="K156" s="235">
        <f>SUM(IF($BD$5=TRUE,K6,0),IF($BD$6=TRUE,K21,0),IF($BD$7=TRUE,K36,0),IF($BD$8=TRUE,K51,0),IF($BD$9=TRUE,K66,0),IF($BD$10=TRUE,K81,0),IF($BD$11=TRUE,K96,0),IF($BD$12=TRUE,K111,0),IF($BD$13=TRUE,K126,0),IF($BD$14=TRUE,K141,0))</f>
        <v>0</v>
      </c>
      <c r="L156" s="233"/>
      <c r="M156" s="234"/>
      <c r="N156" s="293"/>
      <c r="O156" s="294"/>
      <c r="P156" s="295"/>
      <c r="Q156" s="235">
        <f t="shared" ref="Q156:Q166" si="5">SUM(IF($BE$5=TRUE,Q6,0),IF($BE$6=TRUE,Q21,0),IF($BE$7=TRUE,Q36,0),IF($BE$8=TRUE,Q51,0),IF($BE$9=TRUE,Q66,0),IF($BE$10=TRUE,Q81,0),IF($BE$11=TRUE,Q96,0),IF($BE$12=TRUE,Q111,0),IF($BE$13=TRUE,Q126,0),IF($BE$14=TRUE,Q141,0))</f>
        <v>0</v>
      </c>
      <c r="R156" s="233"/>
      <c r="S156" s="234"/>
      <c r="U156" s="131"/>
      <c r="V156" s="134"/>
      <c r="W156" s="133"/>
      <c r="X156" s="226" t="s">
        <v>4</v>
      </c>
      <c r="Y156" s="14" t="s">
        <v>5</v>
      </c>
      <c r="Z156" s="15">
        <v>1</v>
      </c>
      <c r="AA156" s="290">
        <f>SUM(AA6,AA21,AA36,AA51,AA66,AA81,AA96,AA111,AA126,AA141)</f>
        <v>0</v>
      </c>
      <c r="AB156" s="291"/>
      <c r="AC156" s="292"/>
      <c r="AD156" s="235">
        <f t="shared" ref="AD156:AD166" si="6">SUM(IF($BH$5=TRUE,AD6,0),IF($BH$6=TRUE,AD21,0),IF($BH$7=TRUE,AD36,0),IF($BH$8=TRUE,AD51,0),IF($BH$9=TRUE,AD66,0),IF($BH$10=TRUE,AD81,0),IF($BH$11=TRUE,AD96,0),IF($BH$12=TRUE,AD111,0),IF($BH$13=TRUE,AD126,0),IF($BH$14=TRUE,AD141,0))</f>
        <v>0</v>
      </c>
      <c r="AE156" s="233"/>
      <c r="AF156" s="234"/>
      <c r="AG156" s="293"/>
      <c r="AH156" s="294"/>
      <c r="AI156" s="295"/>
      <c r="AJ156" s="235">
        <f t="shared" ref="AJ156:AJ166" si="7">SUM(IF($BI$5=TRUE,AJ6,0),IF($BI$6=TRUE,AJ21,0),IF($BI$7=TRUE,AJ36,0),IF($BI$8=TRUE,AJ51,0),IF($BI$9=TRUE,AJ66,0),IF($BI$10=TRUE,AJ81,0),IF($BI$11=TRUE,AJ96,0),IF($BI$12=TRUE,AJ111,0),IF($BI$13=TRUE,AJ126,0),IF($BI$14=TRUE,AJ141,0))</f>
        <v>0</v>
      </c>
      <c r="AK156" s="233"/>
      <c r="AL156" s="234"/>
    </row>
    <row r="157" spans="2:38" ht="14.25" thickBot="1" x14ac:dyDescent="0.2">
      <c r="B157" s="131"/>
      <c r="C157" s="132"/>
      <c r="D157" s="133"/>
      <c r="E157" s="227"/>
      <c r="F157" s="16" t="s">
        <v>6</v>
      </c>
      <c r="G157" s="17">
        <v>2</v>
      </c>
      <c r="H157" s="287">
        <f t="shared" ref="H157:H166" si="8">SUM(H7,H22,H37,H52,H67,H82,H97,H112,H127,H142)</f>
        <v>0</v>
      </c>
      <c r="I157" s="288"/>
      <c r="J157" s="289"/>
      <c r="K157" s="235">
        <f t="shared" ref="K157:K166" si="9">SUM(IF($BD$5=TRUE,K7,0),IF($BD$6=TRUE,K22,0),IF($BD$7=TRUE,K37,0),IF($BD$8=TRUE,K52,0),IF($BD$9=TRUE,K67,0),IF($BD$10=TRUE,K82,0),IF($BD$11=TRUE,K97,0),IF($BD$12=TRUE,K112,0),IF($BD$13=TRUE,K127,0),IF($BD$14=TRUE,K142,0))</f>
        <v>0</v>
      </c>
      <c r="L157" s="233"/>
      <c r="M157" s="234"/>
      <c r="N157" s="296"/>
      <c r="O157" s="297"/>
      <c r="P157" s="298"/>
      <c r="Q157" s="235">
        <f t="shared" si="5"/>
        <v>0</v>
      </c>
      <c r="R157" s="233"/>
      <c r="S157" s="234"/>
      <c r="U157" s="131"/>
      <c r="V157" s="132"/>
      <c r="W157" s="133"/>
      <c r="X157" s="227"/>
      <c r="Y157" s="16" t="s">
        <v>6</v>
      </c>
      <c r="Z157" s="17">
        <v>2</v>
      </c>
      <c r="AA157" s="287">
        <f t="shared" ref="AA157:AA166" si="10">SUM(AA7,AA22,AA37,AA52,AA67,AA82,AA97,AA112,AA127,AA142)</f>
        <v>0</v>
      </c>
      <c r="AB157" s="288"/>
      <c r="AC157" s="289"/>
      <c r="AD157" s="235">
        <f t="shared" si="6"/>
        <v>0</v>
      </c>
      <c r="AE157" s="233"/>
      <c r="AF157" s="234"/>
      <c r="AG157" s="296"/>
      <c r="AH157" s="297"/>
      <c r="AI157" s="298"/>
      <c r="AJ157" s="235">
        <f t="shared" si="7"/>
        <v>0</v>
      </c>
      <c r="AK157" s="233"/>
      <c r="AL157" s="234"/>
    </row>
    <row r="158" spans="2:38" ht="14.25" thickBot="1" x14ac:dyDescent="0.2">
      <c r="B158" s="131"/>
      <c r="C158" s="132"/>
      <c r="D158" s="133"/>
      <c r="E158" s="228"/>
      <c r="F158" s="18" t="s">
        <v>7</v>
      </c>
      <c r="G158" s="19">
        <v>3</v>
      </c>
      <c r="H158" s="302">
        <f t="shared" si="8"/>
        <v>0</v>
      </c>
      <c r="I158" s="303"/>
      <c r="J158" s="304"/>
      <c r="K158" s="235">
        <f t="shared" si="9"/>
        <v>0</v>
      </c>
      <c r="L158" s="233"/>
      <c r="M158" s="234"/>
      <c r="N158" s="296"/>
      <c r="O158" s="297"/>
      <c r="P158" s="298"/>
      <c r="Q158" s="235">
        <f t="shared" si="5"/>
        <v>0</v>
      </c>
      <c r="R158" s="233"/>
      <c r="S158" s="234"/>
      <c r="U158" s="131"/>
      <c r="V158" s="132"/>
      <c r="W158" s="133"/>
      <c r="X158" s="228"/>
      <c r="Y158" s="18" t="s">
        <v>7</v>
      </c>
      <c r="Z158" s="19">
        <v>3</v>
      </c>
      <c r="AA158" s="302">
        <f t="shared" si="10"/>
        <v>0</v>
      </c>
      <c r="AB158" s="303"/>
      <c r="AC158" s="304"/>
      <c r="AD158" s="235">
        <f t="shared" si="6"/>
        <v>0</v>
      </c>
      <c r="AE158" s="233"/>
      <c r="AF158" s="234"/>
      <c r="AG158" s="296"/>
      <c r="AH158" s="297"/>
      <c r="AI158" s="298"/>
      <c r="AJ158" s="235">
        <f t="shared" si="7"/>
        <v>0</v>
      </c>
      <c r="AK158" s="233"/>
      <c r="AL158" s="234"/>
    </row>
    <row r="159" spans="2:38" ht="14.25" thickBot="1" x14ac:dyDescent="0.2">
      <c r="B159" s="131"/>
      <c r="C159" s="132"/>
      <c r="D159" s="133"/>
      <c r="E159" s="226" t="s">
        <v>8</v>
      </c>
      <c r="F159" s="14" t="s">
        <v>9</v>
      </c>
      <c r="G159" s="15">
        <v>4</v>
      </c>
      <c r="H159" s="290">
        <f t="shared" si="8"/>
        <v>0</v>
      </c>
      <c r="I159" s="291"/>
      <c r="J159" s="292"/>
      <c r="K159" s="235">
        <f t="shared" si="9"/>
        <v>0</v>
      </c>
      <c r="L159" s="233"/>
      <c r="M159" s="234"/>
      <c r="N159" s="296"/>
      <c r="O159" s="297"/>
      <c r="P159" s="298"/>
      <c r="Q159" s="235">
        <f t="shared" si="5"/>
        <v>0</v>
      </c>
      <c r="R159" s="233"/>
      <c r="S159" s="234"/>
      <c r="U159" s="131"/>
      <c r="V159" s="132"/>
      <c r="W159" s="133"/>
      <c r="X159" s="226" t="s">
        <v>8</v>
      </c>
      <c r="Y159" s="14" t="s">
        <v>9</v>
      </c>
      <c r="Z159" s="15">
        <v>4</v>
      </c>
      <c r="AA159" s="290">
        <f t="shared" si="10"/>
        <v>0</v>
      </c>
      <c r="AB159" s="291"/>
      <c r="AC159" s="292"/>
      <c r="AD159" s="235">
        <f t="shared" si="6"/>
        <v>0</v>
      </c>
      <c r="AE159" s="233"/>
      <c r="AF159" s="234"/>
      <c r="AG159" s="296"/>
      <c r="AH159" s="297"/>
      <c r="AI159" s="298"/>
      <c r="AJ159" s="235">
        <f t="shared" si="7"/>
        <v>0</v>
      </c>
      <c r="AK159" s="233"/>
      <c r="AL159" s="234"/>
    </row>
    <row r="160" spans="2:38" ht="14.25" thickBot="1" x14ac:dyDescent="0.2">
      <c r="B160" s="131"/>
      <c r="C160" s="132"/>
      <c r="D160" s="133"/>
      <c r="E160" s="227"/>
      <c r="F160" s="16" t="s">
        <v>10</v>
      </c>
      <c r="G160" s="17">
        <v>5</v>
      </c>
      <c r="H160" s="287">
        <f t="shared" si="8"/>
        <v>0</v>
      </c>
      <c r="I160" s="288"/>
      <c r="J160" s="289"/>
      <c r="K160" s="235">
        <f t="shared" si="9"/>
        <v>0</v>
      </c>
      <c r="L160" s="233"/>
      <c r="M160" s="234"/>
      <c r="N160" s="296"/>
      <c r="O160" s="297"/>
      <c r="P160" s="298"/>
      <c r="Q160" s="235">
        <f t="shared" si="5"/>
        <v>0</v>
      </c>
      <c r="R160" s="233"/>
      <c r="S160" s="234"/>
      <c r="U160" s="131"/>
      <c r="V160" s="132"/>
      <c r="W160" s="133"/>
      <c r="X160" s="227"/>
      <c r="Y160" s="16" t="s">
        <v>10</v>
      </c>
      <c r="Z160" s="17">
        <v>5</v>
      </c>
      <c r="AA160" s="287">
        <f t="shared" si="10"/>
        <v>0</v>
      </c>
      <c r="AB160" s="288"/>
      <c r="AC160" s="289"/>
      <c r="AD160" s="235">
        <f t="shared" si="6"/>
        <v>0</v>
      </c>
      <c r="AE160" s="233"/>
      <c r="AF160" s="234"/>
      <c r="AG160" s="296"/>
      <c r="AH160" s="297"/>
      <c r="AI160" s="298"/>
      <c r="AJ160" s="235">
        <f t="shared" si="7"/>
        <v>0</v>
      </c>
      <c r="AK160" s="233"/>
      <c r="AL160" s="234"/>
    </row>
    <row r="161" spans="2:56" ht="14.25" thickBot="1" x14ac:dyDescent="0.2">
      <c r="B161" s="131"/>
      <c r="C161" s="135"/>
      <c r="D161" s="136"/>
      <c r="E161" s="227"/>
      <c r="F161" s="16" t="s">
        <v>11</v>
      </c>
      <c r="G161" s="17">
        <v>6</v>
      </c>
      <c r="H161" s="287">
        <f t="shared" si="8"/>
        <v>0</v>
      </c>
      <c r="I161" s="288"/>
      <c r="J161" s="289"/>
      <c r="K161" s="235">
        <f t="shared" si="9"/>
        <v>0</v>
      </c>
      <c r="L161" s="233"/>
      <c r="M161" s="234"/>
      <c r="N161" s="296"/>
      <c r="O161" s="297"/>
      <c r="P161" s="298"/>
      <c r="Q161" s="235">
        <f t="shared" si="5"/>
        <v>0</v>
      </c>
      <c r="R161" s="233"/>
      <c r="S161" s="234"/>
      <c r="U161" s="131"/>
      <c r="V161" s="135"/>
      <c r="W161" s="136"/>
      <c r="X161" s="227"/>
      <c r="Y161" s="16" t="s">
        <v>11</v>
      </c>
      <c r="Z161" s="17">
        <v>6</v>
      </c>
      <c r="AA161" s="287">
        <f t="shared" si="10"/>
        <v>0</v>
      </c>
      <c r="AB161" s="288"/>
      <c r="AC161" s="289"/>
      <c r="AD161" s="235">
        <f t="shared" si="6"/>
        <v>0</v>
      </c>
      <c r="AE161" s="233"/>
      <c r="AF161" s="234"/>
      <c r="AG161" s="296"/>
      <c r="AH161" s="297"/>
      <c r="AI161" s="298"/>
      <c r="AJ161" s="235">
        <f t="shared" si="7"/>
        <v>0</v>
      </c>
      <c r="AK161" s="233"/>
      <c r="AL161" s="234"/>
    </row>
    <row r="162" spans="2:56" ht="14.25" thickBot="1" x14ac:dyDescent="0.2">
      <c r="B162" s="137"/>
      <c r="C162" s="138"/>
      <c r="D162" s="139"/>
      <c r="E162" s="227"/>
      <c r="F162" s="16" t="s">
        <v>12</v>
      </c>
      <c r="G162" s="17">
        <v>7</v>
      </c>
      <c r="H162" s="287">
        <f t="shared" si="8"/>
        <v>0</v>
      </c>
      <c r="I162" s="288"/>
      <c r="J162" s="289"/>
      <c r="K162" s="235">
        <f t="shared" si="9"/>
        <v>0</v>
      </c>
      <c r="L162" s="233"/>
      <c r="M162" s="234"/>
      <c r="N162" s="296"/>
      <c r="O162" s="297"/>
      <c r="P162" s="298"/>
      <c r="Q162" s="235">
        <f t="shared" si="5"/>
        <v>0</v>
      </c>
      <c r="R162" s="233"/>
      <c r="S162" s="234"/>
      <c r="U162" s="137"/>
      <c r="V162" s="138"/>
      <c r="W162" s="139"/>
      <c r="X162" s="227"/>
      <c r="Y162" s="16" t="s">
        <v>12</v>
      </c>
      <c r="Z162" s="17">
        <v>7</v>
      </c>
      <c r="AA162" s="287">
        <f t="shared" si="10"/>
        <v>0</v>
      </c>
      <c r="AB162" s="288"/>
      <c r="AC162" s="289"/>
      <c r="AD162" s="235">
        <f t="shared" si="6"/>
        <v>0</v>
      </c>
      <c r="AE162" s="233"/>
      <c r="AF162" s="234"/>
      <c r="AG162" s="296"/>
      <c r="AH162" s="297"/>
      <c r="AI162" s="298"/>
      <c r="AJ162" s="235">
        <f t="shared" si="7"/>
        <v>0</v>
      </c>
      <c r="AK162" s="233"/>
      <c r="AL162" s="234"/>
    </row>
    <row r="163" spans="2:56" ht="14.25" thickBot="1" x14ac:dyDescent="0.2">
      <c r="B163" s="137"/>
      <c r="C163" s="138"/>
      <c r="D163" s="139"/>
      <c r="E163" s="227"/>
      <c r="F163" s="16" t="s">
        <v>13</v>
      </c>
      <c r="G163" s="17">
        <v>8</v>
      </c>
      <c r="H163" s="287">
        <f t="shared" si="8"/>
        <v>0</v>
      </c>
      <c r="I163" s="288"/>
      <c r="J163" s="289"/>
      <c r="K163" s="235">
        <f t="shared" si="9"/>
        <v>0</v>
      </c>
      <c r="L163" s="233"/>
      <c r="M163" s="234"/>
      <c r="N163" s="296"/>
      <c r="O163" s="297"/>
      <c r="P163" s="298"/>
      <c r="Q163" s="235">
        <f t="shared" si="5"/>
        <v>0</v>
      </c>
      <c r="R163" s="233"/>
      <c r="S163" s="234"/>
      <c r="U163" s="137"/>
      <c r="V163" s="138"/>
      <c r="W163" s="139"/>
      <c r="X163" s="227"/>
      <c r="Y163" s="16" t="s">
        <v>13</v>
      </c>
      <c r="Z163" s="17">
        <v>8</v>
      </c>
      <c r="AA163" s="287">
        <f t="shared" si="10"/>
        <v>0</v>
      </c>
      <c r="AB163" s="288"/>
      <c r="AC163" s="289"/>
      <c r="AD163" s="235">
        <f t="shared" si="6"/>
        <v>0</v>
      </c>
      <c r="AE163" s="233"/>
      <c r="AF163" s="234"/>
      <c r="AG163" s="296"/>
      <c r="AH163" s="297"/>
      <c r="AI163" s="298"/>
      <c r="AJ163" s="235">
        <f t="shared" si="7"/>
        <v>0</v>
      </c>
      <c r="AK163" s="233"/>
      <c r="AL163" s="234"/>
    </row>
    <row r="164" spans="2:56" ht="14.25" thickBot="1" x14ac:dyDescent="0.2">
      <c r="B164" s="131"/>
      <c r="C164" s="135"/>
      <c r="D164" s="136"/>
      <c r="E164" s="227"/>
      <c r="F164" s="16" t="s">
        <v>14</v>
      </c>
      <c r="G164" s="17">
        <v>9</v>
      </c>
      <c r="H164" s="287">
        <f t="shared" si="8"/>
        <v>0</v>
      </c>
      <c r="I164" s="288"/>
      <c r="J164" s="289"/>
      <c r="K164" s="235">
        <f t="shared" si="9"/>
        <v>0</v>
      </c>
      <c r="L164" s="233"/>
      <c r="M164" s="234"/>
      <c r="N164" s="296"/>
      <c r="O164" s="297"/>
      <c r="P164" s="298"/>
      <c r="Q164" s="235">
        <f t="shared" si="5"/>
        <v>0</v>
      </c>
      <c r="R164" s="233"/>
      <c r="S164" s="234"/>
      <c r="U164" s="131"/>
      <c r="V164" s="135"/>
      <c r="W164" s="136"/>
      <c r="X164" s="227"/>
      <c r="Y164" s="16" t="s">
        <v>14</v>
      </c>
      <c r="Z164" s="17">
        <v>9</v>
      </c>
      <c r="AA164" s="287">
        <f t="shared" si="10"/>
        <v>0</v>
      </c>
      <c r="AB164" s="288"/>
      <c r="AC164" s="289"/>
      <c r="AD164" s="235">
        <f t="shared" si="6"/>
        <v>0</v>
      </c>
      <c r="AE164" s="233"/>
      <c r="AF164" s="234"/>
      <c r="AG164" s="296"/>
      <c r="AH164" s="297"/>
      <c r="AI164" s="298"/>
      <c r="AJ164" s="235">
        <f t="shared" si="7"/>
        <v>0</v>
      </c>
      <c r="AK164" s="233"/>
      <c r="AL164" s="234"/>
    </row>
    <row r="165" spans="2:56" ht="14.25" thickBot="1" x14ac:dyDescent="0.2">
      <c r="B165" s="267" t="s">
        <v>76</v>
      </c>
      <c r="C165" s="268"/>
      <c r="D165" s="306"/>
      <c r="E165" s="227"/>
      <c r="F165" s="16" t="s">
        <v>15</v>
      </c>
      <c r="G165" s="17">
        <v>10</v>
      </c>
      <c r="H165" s="287">
        <f t="shared" si="8"/>
        <v>0</v>
      </c>
      <c r="I165" s="288"/>
      <c r="J165" s="289"/>
      <c r="K165" s="235">
        <f t="shared" si="9"/>
        <v>0</v>
      </c>
      <c r="L165" s="233"/>
      <c r="M165" s="234"/>
      <c r="N165" s="296"/>
      <c r="O165" s="297"/>
      <c r="P165" s="298"/>
      <c r="Q165" s="235">
        <f t="shared" si="5"/>
        <v>0</v>
      </c>
      <c r="R165" s="233"/>
      <c r="S165" s="234"/>
      <c r="U165" s="267" t="s">
        <v>75</v>
      </c>
      <c r="V165" s="268"/>
      <c r="W165" s="306"/>
      <c r="X165" s="227"/>
      <c r="Y165" s="16" t="s">
        <v>15</v>
      </c>
      <c r="Z165" s="17">
        <v>10</v>
      </c>
      <c r="AA165" s="287">
        <f t="shared" si="10"/>
        <v>0</v>
      </c>
      <c r="AB165" s="288"/>
      <c r="AC165" s="289"/>
      <c r="AD165" s="235">
        <f t="shared" si="6"/>
        <v>0</v>
      </c>
      <c r="AE165" s="233"/>
      <c r="AF165" s="234"/>
      <c r="AG165" s="296"/>
      <c r="AH165" s="297"/>
      <c r="AI165" s="298"/>
      <c r="AJ165" s="235">
        <f t="shared" si="7"/>
        <v>0</v>
      </c>
      <c r="AK165" s="233"/>
      <c r="AL165" s="234"/>
    </row>
    <row r="166" spans="2:56" ht="14.25" thickBot="1" x14ac:dyDescent="0.2">
      <c r="B166" s="269"/>
      <c r="C166" s="270"/>
      <c r="D166" s="307"/>
      <c r="E166" s="228"/>
      <c r="F166" s="18" t="s">
        <v>16</v>
      </c>
      <c r="G166" s="19">
        <v>11</v>
      </c>
      <c r="H166" s="302">
        <f t="shared" si="8"/>
        <v>0</v>
      </c>
      <c r="I166" s="303"/>
      <c r="J166" s="304"/>
      <c r="K166" s="235">
        <f t="shared" si="9"/>
        <v>0</v>
      </c>
      <c r="L166" s="233"/>
      <c r="M166" s="234"/>
      <c r="N166" s="299"/>
      <c r="O166" s="300"/>
      <c r="P166" s="301"/>
      <c r="Q166" s="235">
        <f t="shared" si="5"/>
        <v>0</v>
      </c>
      <c r="R166" s="233"/>
      <c r="S166" s="234"/>
      <c r="U166" s="269"/>
      <c r="V166" s="270"/>
      <c r="W166" s="307"/>
      <c r="X166" s="228"/>
      <c r="Y166" s="18" t="s">
        <v>16</v>
      </c>
      <c r="Z166" s="19">
        <v>11</v>
      </c>
      <c r="AA166" s="302">
        <f t="shared" si="10"/>
        <v>0</v>
      </c>
      <c r="AB166" s="303"/>
      <c r="AC166" s="304"/>
      <c r="AD166" s="235">
        <f t="shared" si="6"/>
        <v>0</v>
      </c>
      <c r="AE166" s="233"/>
      <c r="AF166" s="234"/>
      <c r="AG166" s="299"/>
      <c r="AH166" s="300"/>
      <c r="AI166" s="301"/>
      <c r="AJ166" s="235">
        <f t="shared" si="7"/>
        <v>0</v>
      </c>
      <c r="AK166" s="233"/>
      <c r="AL166" s="234"/>
    </row>
    <row r="167" spans="2:56" ht="14.25" thickBot="1" x14ac:dyDescent="0.2">
      <c r="B167" s="271"/>
      <c r="C167" s="272"/>
      <c r="D167" s="308"/>
      <c r="E167" s="243" t="s">
        <v>26</v>
      </c>
      <c r="F167" s="244"/>
      <c r="G167" s="244"/>
      <c r="H167" s="203">
        <f>SUM(H156:J166)</f>
        <v>0</v>
      </c>
      <c r="I167" s="203"/>
      <c r="J167" s="204"/>
      <c r="K167" s="305">
        <f>IF(BG15=0,SUM(K156:M166),"エラー!")</f>
        <v>0</v>
      </c>
      <c r="L167" s="201"/>
      <c r="M167" s="202"/>
      <c r="N167" s="77"/>
      <c r="O167" s="78"/>
      <c r="P167" s="79"/>
      <c r="Q167" s="305">
        <f>IF(BG15=0,SUM(Q156:S166),"エラー!")</f>
        <v>0</v>
      </c>
      <c r="R167" s="201"/>
      <c r="S167" s="202"/>
      <c r="U167" s="271"/>
      <c r="V167" s="272"/>
      <c r="W167" s="308"/>
      <c r="X167" s="243" t="s">
        <v>26</v>
      </c>
      <c r="Y167" s="244"/>
      <c r="Z167" s="244"/>
      <c r="AA167" s="203">
        <f>SUM(AA156:AC166)</f>
        <v>0</v>
      </c>
      <c r="AB167" s="203"/>
      <c r="AC167" s="204"/>
      <c r="AD167" s="305">
        <f>IF(BK15=0,SUM(AD156:AF166),"エラー!")</f>
        <v>0</v>
      </c>
      <c r="AE167" s="201"/>
      <c r="AF167" s="202"/>
      <c r="AG167" s="203"/>
      <c r="AH167" s="203"/>
      <c r="AI167" s="204"/>
      <c r="AJ167" s="305">
        <f>IF(BK15=0,SUM(AJ156:AL166),"エラー!")</f>
        <v>0</v>
      </c>
      <c r="AK167" s="201"/>
      <c r="AL167" s="202"/>
    </row>
    <row r="168" spans="2:56" x14ac:dyDescent="0.15">
      <c r="K168" s="199" t="str">
        <f>IF(OR(K167="エラー!",Q167="エラー!"),"チェックをご確認ください。
どちらかにチェックが入っていますか？
同じ事業者に二つチェックが入っていませんか？","")</f>
        <v/>
      </c>
      <c r="L168" s="199"/>
      <c r="M168" s="199"/>
      <c r="N168" s="199"/>
      <c r="O168" s="199"/>
      <c r="P168" s="199"/>
      <c r="Q168" s="199"/>
      <c r="R168" s="199"/>
      <c r="S168" s="199"/>
      <c r="AD168" s="199" t="str">
        <f>IF(OR(AD167="エラー!",AJ167="エラー!"),"チェックをご確認ください。
どちらかにチェックが入っていますか？
同じ売主に二つチェックが入っていませんか？","")</f>
        <v/>
      </c>
      <c r="AE168" s="199"/>
      <c r="AF168" s="199"/>
      <c r="AG168" s="199"/>
      <c r="AH168" s="199"/>
      <c r="AI168" s="199"/>
      <c r="AJ168" s="199"/>
      <c r="AK168" s="199"/>
      <c r="AL168" s="199"/>
    </row>
    <row r="169" spans="2:56" x14ac:dyDescent="0.15">
      <c r="K169" s="200"/>
      <c r="L169" s="200"/>
      <c r="M169" s="200"/>
      <c r="N169" s="200"/>
      <c r="O169" s="200"/>
      <c r="P169" s="200"/>
      <c r="Q169" s="200"/>
      <c r="R169" s="200"/>
      <c r="S169" s="200"/>
      <c r="AD169" s="200"/>
      <c r="AE169" s="200"/>
      <c r="AF169" s="200"/>
      <c r="AG169" s="200"/>
      <c r="AH169" s="200"/>
      <c r="AI169" s="200"/>
      <c r="AJ169" s="200"/>
      <c r="AK169" s="200"/>
      <c r="AL169" s="200"/>
    </row>
    <row r="170" spans="2:56" x14ac:dyDescent="0.15">
      <c r="B170" s="11"/>
      <c r="C170" s="11"/>
      <c r="D170" s="11"/>
      <c r="E170" s="11"/>
      <c r="F170" s="11"/>
      <c r="G170" s="11"/>
      <c r="H170" s="11"/>
      <c r="I170" s="11"/>
      <c r="J170" s="11"/>
      <c r="K170" s="200"/>
      <c r="L170" s="200"/>
      <c r="M170" s="200"/>
      <c r="N170" s="200"/>
      <c r="O170" s="200"/>
      <c r="P170" s="200"/>
      <c r="Q170" s="200"/>
      <c r="R170" s="200"/>
      <c r="S170" s="200"/>
      <c r="AD170" s="200"/>
      <c r="AE170" s="200"/>
      <c r="AF170" s="200"/>
      <c r="AG170" s="200"/>
      <c r="AH170" s="200"/>
      <c r="AI170" s="200"/>
      <c r="AJ170" s="200"/>
      <c r="AK170" s="200"/>
      <c r="AL170" s="200"/>
    </row>
    <row r="171" spans="2:56" x14ac:dyDescent="0.15">
      <c r="B171" s="176" t="s">
        <v>24</v>
      </c>
      <c r="C171" s="176"/>
      <c r="D171" s="176"/>
      <c r="E171" s="176"/>
      <c r="F171" s="176"/>
      <c r="G171" s="176"/>
      <c r="H171" s="176"/>
      <c r="I171" s="176"/>
      <c r="J171" s="176"/>
      <c r="K171" s="11"/>
      <c r="L171" s="11"/>
      <c r="M171" s="11"/>
      <c r="N171" s="11"/>
      <c r="O171" s="11"/>
      <c r="P171" s="11"/>
      <c r="Q171" s="11"/>
      <c r="R171" s="11"/>
      <c r="S171" s="11"/>
      <c r="BD171" s="80"/>
    </row>
    <row r="172" spans="2:56" ht="13.5" customHeight="1" x14ac:dyDescent="0.15">
      <c r="B172" s="225" t="s">
        <v>139</v>
      </c>
      <c r="C172" s="225"/>
      <c r="D172" s="225"/>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row>
    <row r="173" spans="2:56" x14ac:dyDescent="0.15">
      <c r="B173" s="225"/>
      <c r="C173" s="225"/>
      <c r="D173" s="225"/>
      <c r="E173" s="225"/>
      <c r="F173" s="225"/>
      <c r="G173" s="225"/>
      <c r="H173" s="225"/>
      <c r="I173" s="225"/>
      <c r="J173" s="22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c r="AG173" s="225"/>
      <c r="AH173" s="225"/>
      <c r="AI173" s="225"/>
      <c r="AJ173" s="225"/>
      <c r="AK173" s="225"/>
      <c r="AL173" s="225"/>
    </row>
  </sheetData>
  <sheetProtection algorithmName="SHA-512" hashValue="luo8DbznpoKmAAWvHrKpOoNPQwPHBUmNw4PhwBU9uLeMf3Tjyv9IiHWYJSjsIBkCVNjtMEyioH6rn2u5/gaPmg==" saltValue="fV6tY9GZOwTg0rWPp6IfLA==" spinCount="100000" sheet="1" objects="1" scenarios="1"/>
  <mergeCells count="1092">
    <mergeCell ref="AD167:AF167"/>
    <mergeCell ref="AG167:AI167"/>
    <mergeCell ref="AJ167:AL167"/>
    <mergeCell ref="AJ165:AL165"/>
    <mergeCell ref="AA166:AC166"/>
    <mergeCell ref="AD166:AF166"/>
    <mergeCell ref="AJ166:AL166"/>
    <mergeCell ref="AJ163:AL163"/>
    <mergeCell ref="AA164:AC164"/>
    <mergeCell ref="AD164:AF164"/>
    <mergeCell ref="AJ164:AL164"/>
    <mergeCell ref="U165:V167"/>
    <mergeCell ref="W165:W167"/>
    <mergeCell ref="AA165:AC165"/>
    <mergeCell ref="AD165:AF165"/>
    <mergeCell ref="X167:Z167"/>
    <mergeCell ref="AA167:AC167"/>
    <mergeCell ref="AJ160:AL160"/>
    <mergeCell ref="AA161:AC161"/>
    <mergeCell ref="AD161:AF161"/>
    <mergeCell ref="AJ161:AL161"/>
    <mergeCell ref="AA162:AC162"/>
    <mergeCell ref="AD162:AF162"/>
    <mergeCell ref="AJ162:AL162"/>
    <mergeCell ref="AJ156:AL156"/>
    <mergeCell ref="AA157:AC157"/>
    <mergeCell ref="AD157:AF157"/>
    <mergeCell ref="AJ157:AL157"/>
    <mergeCell ref="AJ158:AL158"/>
    <mergeCell ref="X159:X166"/>
    <mergeCell ref="AA159:AC159"/>
    <mergeCell ref="AD159:AF159"/>
    <mergeCell ref="AJ159:AL159"/>
    <mergeCell ref="AA160:AC160"/>
    <mergeCell ref="X156:X158"/>
    <mergeCell ref="AA156:AC156"/>
    <mergeCell ref="AD156:AF156"/>
    <mergeCell ref="AG156:AI166"/>
    <mergeCell ref="AA158:AC158"/>
    <mergeCell ref="AD158:AF158"/>
    <mergeCell ref="AA163:AC163"/>
    <mergeCell ref="AD163:AF163"/>
    <mergeCell ref="AD160:AF160"/>
    <mergeCell ref="X154:Z154"/>
    <mergeCell ref="AA154:AC155"/>
    <mergeCell ref="AD154:AF155"/>
    <mergeCell ref="AG154:AL154"/>
    <mergeCell ref="AG155:AI155"/>
    <mergeCell ref="AJ155:AL155"/>
    <mergeCell ref="AE152:AF152"/>
    <mergeCell ref="AJ150:AL150"/>
    <mergeCell ref="AA151:AC151"/>
    <mergeCell ref="AD151:AF151"/>
    <mergeCell ref="AJ151:AL151"/>
    <mergeCell ref="AG152:AI152"/>
    <mergeCell ref="AK152:AL152"/>
    <mergeCell ref="AJ148:AL148"/>
    <mergeCell ref="AA149:AC149"/>
    <mergeCell ref="AD149:AF149"/>
    <mergeCell ref="AJ149:AL149"/>
    <mergeCell ref="U150:V152"/>
    <mergeCell ref="W150:W152"/>
    <mergeCell ref="AA150:AC150"/>
    <mergeCell ref="AD150:AF150"/>
    <mergeCell ref="X152:Z152"/>
    <mergeCell ref="AA152:AC152"/>
    <mergeCell ref="AJ145:AL145"/>
    <mergeCell ref="AA146:AC146"/>
    <mergeCell ref="AD146:AF146"/>
    <mergeCell ref="AJ146:AL146"/>
    <mergeCell ref="AA147:AC147"/>
    <mergeCell ref="AD147:AF147"/>
    <mergeCell ref="AJ147:AL147"/>
    <mergeCell ref="AJ141:AL141"/>
    <mergeCell ref="AA142:AC142"/>
    <mergeCell ref="AD142:AF142"/>
    <mergeCell ref="AJ142:AL142"/>
    <mergeCell ref="AJ143:AL143"/>
    <mergeCell ref="X144:X151"/>
    <mergeCell ref="AA144:AC144"/>
    <mergeCell ref="AD144:AF144"/>
    <mergeCell ref="AJ144:AL144"/>
    <mergeCell ref="AA145:AC145"/>
    <mergeCell ref="X141:X143"/>
    <mergeCell ref="AA141:AC141"/>
    <mergeCell ref="AD141:AF141"/>
    <mergeCell ref="AG141:AI151"/>
    <mergeCell ref="AA143:AC143"/>
    <mergeCell ref="AD143:AF143"/>
    <mergeCell ref="AA148:AC148"/>
    <mergeCell ref="AD148:AF148"/>
    <mergeCell ref="AD145:AF145"/>
    <mergeCell ref="X139:Z139"/>
    <mergeCell ref="AA139:AC140"/>
    <mergeCell ref="AD139:AF140"/>
    <mergeCell ref="AG139:AL139"/>
    <mergeCell ref="AG140:AI140"/>
    <mergeCell ref="AJ140:AL140"/>
    <mergeCell ref="AE137:AF137"/>
    <mergeCell ref="AJ135:AL135"/>
    <mergeCell ref="AA136:AC136"/>
    <mergeCell ref="AD136:AF136"/>
    <mergeCell ref="AJ136:AL136"/>
    <mergeCell ref="AG137:AI137"/>
    <mergeCell ref="AK137:AL137"/>
    <mergeCell ref="AJ133:AL133"/>
    <mergeCell ref="AA134:AC134"/>
    <mergeCell ref="AD134:AF134"/>
    <mergeCell ref="AJ134:AL134"/>
    <mergeCell ref="U135:V137"/>
    <mergeCell ref="W135:W137"/>
    <mergeCell ref="AA135:AC135"/>
    <mergeCell ref="AD135:AF135"/>
    <mergeCell ref="X137:Z137"/>
    <mergeCell ref="AA137:AC137"/>
    <mergeCell ref="AJ130:AL130"/>
    <mergeCell ref="AA131:AC131"/>
    <mergeCell ref="AD131:AF131"/>
    <mergeCell ref="AJ131:AL131"/>
    <mergeCell ref="AA132:AC132"/>
    <mergeCell ref="AD132:AF132"/>
    <mergeCell ref="AJ132:AL132"/>
    <mergeCell ref="AJ126:AL126"/>
    <mergeCell ref="AA127:AC127"/>
    <mergeCell ref="AD127:AF127"/>
    <mergeCell ref="AJ127:AL127"/>
    <mergeCell ref="AJ128:AL128"/>
    <mergeCell ref="X129:X136"/>
    <mergeCell ref="AA129:AC129"/>
    <mergeCell ref="AD129:AF129"/>
    <mergeCell ref="AJ129:AL129"/>
    <mergeCell ref="AA130:AC130"/>
    <mergeCell ref="X126:X128"/>
    <mergeCell ref="AA126:AC126"/>
    <mergeCell ref="AD126:AF126"/>
    <mergeCell ref="AG126:AI136"/>
    <mergeCell ref="AA128:AC128"/>
    <mergeCell ref="AD128:AF128"/>
    <mergeCell ref="AA133:AC133"/>
    <mergeCell ref="AD133:AF133"/>
    <mergeCell ref="AD130:AF130"/>
    <mergeCell ref="X124:Z124"/>
    <mergeCell ref="AA124:AC125"/>
    <mergeCell ref="AD124:AF125"/>
    <mergeCell ref="AG124:AL124"/>
    <mergeCell ref="AG125:AI125"/>
    <mergeCell ref="AJ125:AL125"/>
    <mergeCell ref="AE122:AF122"/>
    <mergeCell ref="AJ120:AL120"/>
    <mergeCell ref="AA121:AC121"/>
    <mergeCell ref="AD121:AF121"/>
    <mergeCell ref="AJ121:AL121"/>
    <mergeCell ref="AG122:AI122"/>
    <mergeCell ref="AK122:AL122"/>
    <mergeCell ref="AJ118:AL118"/>
    <mergeCell ref="AA119:AC119"/>
    <mergeCell ref="AD119:AF119"/>
    <mergeCell ref="AJ119:AL119"/>
    <mergeCell ref="U120:V122"/>
    <mergeCell ref="W120:W122"/>
    <mergeCell ref="AA120:AC120"/>
    <mergeCell ref="AD120:AF120"/>
    <mergeCell ref="X122:Z122"/>
    <mergeCell ref="AA122:AC122"/>
    <mergeCell ref="AD115:AF115"/>
    <mergeCell ref="AJ115:AL115"/>
    <mergeCell ref="AA116:AC116"/>
    <mergeCell ref="AD116:AF116"/>
    <mergeCell ref="AJ116:AL116"/>
    <mergeCell ref="AA117:AC117"/>
    <mergeCell ref="AD117:AF117"/>
    <mergeCell ref="AJ117:AL117"/>
    <mergeCell ref="AJ111:AL111"/>
    <mergeCell ref="AA112:AC112"/>
    <mergeCell ref="AD112:AF112"/>
    <mergeCell ref="AJ112:AL112"/>
    <mergeCell ref="AJ113:AL113"/>
    <mergeCell ref="X114:X121"/>
    <mergeCell ref="AA114:AC114"/>
    <mergeCell ref="AD114:AF114"/>
    <mergeCell ref="AJ114:AL114"/>
    <mergeCell ref="AA115:AC115"/>
    <mergeCell ref="AA105:AC105"/>
    <mergeCell ref="AD105:AF105"/>
    <mergeCell ref="X107:Z107"/>
    <mergeCell ref="AA107:AC107"/>
    <mergeCell ref="AJ100:AL100"/>
    <mergeCell ref="AA101:AC101"/>
    <mergeCell ref="AD101:AF101"/>
    <mergeCell ref="AJ101:AL101"/>
    <mergeCell ref="AA102:AC102"/>
    <mergeCell ref="AD102:AF102"/>
    <mergeCell ref="AJ102:AL102"/>
    <mergeCell ref="AJ110:AL110"/>
    <mergeCell ref="AK107:AL107"/>
    <mergeCell ref="X111:X113"/>
    <mergeCell ref="AA111:AC111"/>
    <mergeCell ref="AD111:AF111"/>
    <mergeCell ref="AG111:AI121"/>
    <mergeCell ref="AA113:AC113"/>
    <mergeCell ref="AD113:AF113"/>
    <mergeCell ref="AA118:AC118"/>
    <mergeCell ref="AD118:AF118"/>
    <mergeCell ref="AJ105:AL105"/>
    <mergeCell ref="AA106:AC106"/>
    <mergeCell ref="AD106:AF106"/>
    <mergeCell ref="AJ106:AL106"/>
    <mergeCell ref="AG107:AI107"/>
    <mergeCell ref="X109:Z109"/>
    <mergeCell ref="AA109:AC110"/>
    <mergeCell ref="AD109:AF110"/>
    <mergeCell ref="AG109:AL109"/>
    <mergeCell ref="AG110:AI110"/>
    <mergeCell ref="U90:V92"/>
    <mergeCell ref="W90:W92"/>
    <mergeCell ref="AA90:AC90"/>
    <mergeCell ref="AD90:AF90"/>
    <mergeCell ref="X92:Z92"/>
    <mergeCell ref="AA92:AC92"/>
    <mergeCell ref="AA97:AC97"/>
    <mergeCell ref="AD97:AF97"/>
    <mergeCell ref="AJ97:AL97"/>
    <mergeCell ref="AJ98:AL98"/>
    <mergeCell ref="X99:X106"/>
    <mergeCell ref="AA99:AC99"/>
    <mergeCell ref="AD99:AF99"/>
    <mergeCell ref="AJ99:AL99"/>
    <mergeCell ref="AA100:AC100"/>
    <mergeCell ref="AD100:AF100"/>
    <mergeCell ref="AJ95:AL95"/>
    <mergeCell ref="X96:X98"/>
    <mergeCell ref="AA96:AC96"/>
    <mergeCell ref="AD96:AF96"/>
    <mergeCell ref="AG96:AI106"/>
    <mergeCell ref="AA98:AC98"/>
    <mergeCell ref="AD98:AF98"/>
    <mergeCell ref="AA103:AC103"/>
    <mergeCell ref="AD103:AF103"/>
    <mergeCell ref="AJ96:AL96"/>
    <mergeCell ref="AJ103:AL103"/>
    <mergeCell ref="AA104:AC104"/>
    <mergeCell ref="AD104:AF104"/>
    <mergeCell ref="AJ104:AL104"/>
    <mergeCell ref="U105:V107"/>
    <mergeCell ref="W105:W107"/>
    <mergeCell ref="AJ83:AL83"/>
    <mergeCell ref="X84:X91"/>
    <mergeCell ref="AA84:AC84"/>
    <mergeCell ref="AD84:AF84"/>
    <mergeCell ref="AJ84:AL84"/>
    <mergeCell ref="AA85:AC85"/>
    <mergeCell ref="AD85:AF85"/>
    <mergeCell ref="AJ90:AL90"/>
    <mergeCell ref="AA91:AC91"/>
    <mergeCell ref="AD91:AF91"/>
    <mergeCell ref="AJ91:AL91"/>
    <mergeCell ref="AG92:AI92"/>
    <mergeCell ref="X94:Z94"/>
    <mergeCell ref="AA94:AC95"/>
    <mergeCell ref="AD94:AF95"/>
    <mergeCell ref="AG94:AL94"/>
    <mergeCell ref="AG95:AI95"/>
    <mergeCell ref="AJ88:AL88"/>
    <mergeCell ref="AA89:AC89"/>
    <mergeCell ref="AD89:AF89"/>
    <mergeCell ref="AJ89:AL89"/>
    <mergeCell ref="AD71:AF71"/>
    <mergeCell ref="AJ71:AL71"/>
    <mergeCell ref="AJ80:AL80"/>
    <mergeCell ref="X81:X83"/>
    <mergeCell ref="AA81:AC81"/>
    <mergeCell ref="AD81:AF81"/>
    <mergeCell ref="AG81:AI91"/>
    <mergeCell ref="AA83:AC83"/>
    <mergeCell ref="AD83:AF83"/>
    <mergeCell ref="AA88:AC88"/>
    <mergeCell ref="AD88:AF88"/>
    <mergeCell ref="AJ81:AL81"/>
    <mergeCell ref="AJ75:AL75"/>
    <mergeCell ref="AA76:AC76"/>
    <mergeCell ref="AD76:AF76"/>
    <mergeCell ref="AJ76:AL76"/>
    <mergeCell ref="AG77:AI77"/>
    <mergeCell ref="X79:Z79"/>
    <mergeCell ref="AA79:AC80"/>
    <mergeCell ref="AD79:AF80"/>
    <mergeCell ref="AG79:AL79"/>
    <mergeCell ref="AG80:AI80"/>
    <mergeCell ref="AJ85:AL85"/>
    <mergeCell ref="AA86:AC86"/>
    <mergeCell ref="AD86:AF86"/>
    <mergeCell ref="AJ86:AL86"/>
    <mergeCell ref="AA87:AC87"/>
    <mergeCell ref="AD87:AF87"/>
    <mergeCell ref="AJ87:AL87"/>
    <mergeCell ref="AA82:AC82"/>
    <mergeCell ref="AD82:AF82"/>
    <mergeCell ref="AJ82:AL82"/>
    <mergeCell ref="AD67:AF67"/>
    <mergeCell ref="AJ60:AL60"/>
    <mergeCell ref="AA61:AC61"/>
    <mergeCell ref="AD61:AF61"/>
    <mergeCell ref="AJ61:AL61"/>
    <mergeCell ref="X64:Z64"/>
    <mergeCell ref="AA64:AC65"/>
    <mergeCell ref="AD64:AF65"/>
    <mergeCell ref="AG64:AL64"/>
    <mergeCell ref="AG65:AI65"/>
    <mergeCell ref="AJ65:AL65"/>
    <mergeCell ref="U75:V77"/>
    <mergeCell ref="W75:W77"/>
    <mergeCell ref="AA75:AC75"/>
    <mergeCell ref="AD75:AF75"/>
    <mergeCell ref="X77:Z77"/>
    <mergeCell ref="AA77:AC77"/>
    <mergeCell ref="AA72:AC72"/>
    <mergeCell ref="AD72:AF72"/>
    <mergeCell ref="AJ72:AL72"/>
    <mergeCell ref="AJ73:AL73"/>
    <mergeCell ref="AA74:AC74"/>
    <mergeCell ref="AD74:AF74"/>
    <mergeCell ref="AJ74:AL74"/>
    <mergeCell ref="X69:X76"/>
    <mergeCell ref="AA69:AC69"/>
    <mergeCell ref="AD69:AF69"/>
    <mergeCell ref="AJ69:AL69"/>
    <mergeCell ref="AA70:AC70"/>
    <mergeCell ref="AD70:AF70"/>
    <mergeCell ref="AJ70:AL70"/>
    <mergeCell ref="AA71:AC71"/>
    <mergeCell ref="AD55:AF55"/>
    <mergeCell ref="AJ55:AL55"/>
    <mergeCell ref="AA56:AC56"/>
    <mergeCell ref="AD56:AF56"/>
    <mergeCell ref="AJ56:AL56"/>
    <mergeCell ref="AA57:AC57"/>
    <mergeCell ref="AD57:AF57"/>
    <mergeCell ref="AJ57:AL57"/>
    <mergeCell ref="AJ51:AL51"/>
    <mergeCell ref="AA52:AC52"/>
    <mergeCell ref="AD52:AF52"/>
    <mergeCell ref="AJ52:AL52"/>
    <mergeCell ref="AJ53:AL53"/>
    <mergeCell ref="X54:X61"/>
    <mergeCell ref="AA54:AC54"/>
    <mergeCell ref="AD54:AF54"/>
    <mergeCell ref="AJ54:AL54"/>
    <mergeCell ref="AA55:AC55"/>
    <mergeCell ref="X51:X53"/>
    <mergeCell ref="AA51:AC51"/>
    <mergeCell ref="AD51:AF51"/>
    <mergeCell ref="AG51:AI61"/>
    <mergeCell ref="AA53:AC53"/>
    <mergeCell ref="AD53:AF53"/>
    <mergeCell ref="AA58:AC58"/>
    <mergeCell ref="AD58:AF58"/>
    <mergeCell ref="AA46:AC46"/>
    <mergeCell ref="AD46:AF46"/>
    <mergeCell ref="AJ46:AL46"/>
    <mergeCell ref="AG47:AI47"/>
    <mergeCell ref="X49:Z49"/>
    <mergeCell ref="AA49:AC50"/>
    <mergeCell ref="AD49:AF50"/>
    <mergeCell ref="AG49:AL49"/>
    <mergeCell ref="AG50:AI50"/>
    <mergeCell ref="AJ50:AL50"/>
    <mergeCell ref="AA44:AC44"/>
    <mergeCell ref="AD44:AF44"/>
    <mergeCell ref="AJ44:AL44"/>
    <mergeCell ref="U45:V47"/>
    <mergeCell ref="W45:W47"/>
    <mergeCell ref="AA45:AC45"/>
    <mergeCell ref="AD45:AF45"/>
    <mergeCell ref="X47:Z47"/>
    <mergeCell ref="AA47:AC47"/>
    <mergeCell ref="AJ45:AL45"/>
    <mergeCell ref="AA42:AC42"/>
    <mergeCell ref="AD42:AF42"/>
    <mergeCell ref="AJ42:AL42"/>
    <mergeCell ref="AJ43:AL43"/>
    <mergeCell ref="X34:Z34"/>
    <mergeCell ref="AA34:AC35"/>
    <mergeCell ref="X36:X38"/>
    <mergeCell ref="AA36:AC36"/>
    <mergeCell ref="AA37:AC37"/>
    <mergeCell ref="X39:X46"/>
    <mergeCell ref="AA39:AC39"/>
    <mergeCell ref="AA41:AC41"/>
    <mergeCell ref="AA38:AC38"/>
    <mergeCell ref="AA40:AC40"/>
    <mergeCell ref="K167:M167"/>
    <mergeCell ref="Q165:S165"/>
    <mergeCell ref="Q156:S156"/>
    <mergeCell ref="Q125:S125"/>
    <mergeCell ref="Q120:S120"/>
    <mergeCell ref="Q115:S115"/>
    <mergeCell ref="K109:M110"/>
    <mergeCell ref="N109:S109"/>
    <mergeCell ref="N110:P110"/>
    <mergeCell ref="Q110:S110"/>
    <mergeCell ref="AD38:AF38"/>
    <mergeCell ref="AD41:AF41"/>
    <mergeCell ref="AA43:AC43"/>
    <mergeCell ref="AD43:AF43"/>
    <mergeCell ref="AD39:AF39"/>
    <mergeCell ref="AD40:AF40"/>
    <mergeCell ref="AA59:AC59"/>
    <mergeCell ref="AD59:AF59"/>
    <mergeCell ref="Q167:S167"/>
    <mergeCell ref="Q163:S163"/>
    <mergeCell ref="H164:J164"/>
    <mergeCell ref="K164:M164"/>
    <mergeCell ref="Q164:S164"/>
    <mergeCell ref="B165:C167"/>
    <mergeCell ref="D165:D167"/>
    <mergeCell ref="H165:J165"/>
    <mergeCell ref="K165:M165"/>
    <mergeCell ref="E167:G167"/>
    <mergeCell ref="H167:J167"/>
    <mergeCell ref="Q160:S160"/>
    <mergeCell ref="H161:J161"/>
    <mergeCell ref="K161:M161"/>
    <mergeCell ref="Q161:S161"/>
    <mergeCell ref="H162:J162"/>
    <mergeCell ref="K162:M162"/>
    <mergeCell ref="Q162:S162"/>
    <mergeCell ref="H157:J157"/>
    <mergeCell ref="K157:M157"/>
    <mergeCell ref="Q157:S157"/>
    <mergeCell ref="Q158:S158"/>
    <mergeCell ref="E159:E166"/>
    <mergeCell ref="H159:J159"/>
    <mergeCell ref="K159:M159"/>
    <mergeCell ref="Q159:S159"/>
    <mergeCell ref="H160:J160"/>
    <mergeCell ref="E156:E158"/>
    <mergeCell ref="H156:J156"/>
    <mergeCell ref="K156:M156"/>
    <mergeCell ref="N156:P166"/>
    <mergeCell ref="H158:J158"/>
    <mergeCell ref="K158:M158"/>
    <mergeCell ref="H163:J163"/>
    <mergeCell ref="K163:M163"/>
    <mergeCell ref="K160:M160"/>
    <mergeCell ref="H166:J166"/>
    <mergeCell ref="K166:M166"/>
    <mergeCell ref="Q166:S166"/>
    <mergeCell ref="K145:M145"/>
    <mergeCell ref="E154:G154"/>
    <mergeCell ref="H154:J155"/>
    <mergeCell ref="K154:M155"/>
    <mergeCell ref="N154:S154"/>
    <mergeCell ref="N155:P155"/>
    <mergeCell ref="Q155:S155"/>
    <mergeCell ref="L152:M152"/>
    <mergeCell ref="Q150:S150"/>
    <mergeCell ref="H151:J151"/>
    <mergeCell ref="K151:M151"/>
    <mergeCell ref="Q151:S151"/>
    <mergeCell ref="N152:P152"/>
    <mergeCell ref="R152:S152"/>
    <mergeCell ref="Q148:S148"/>
    <mergeCell ref="H149:J149"/>
    <mergeCell ref="K149:M149"/>
    <mergeCell ref="Q149:S149"/>
    <mergeCell ref="Q134:S134"/>
    <mergeCell ref="B150:C152"/>
    <mergeCell ref="D150:D152"/>
    <mergeCell ref="H150:J150"/>
    <mergeCell ref="K150:M150"/>
    <mergeCell ref="E152:G152"/>
    <mergeCell ref="H152:J152"/>
    <mergeCell ref="Q145:S145"/>
    <mergeCell ref="H146:J146"/>
    <mergeCell ref="K146:M146"/>
    <mergeCell ref="Q146:S146"/>
    <mergeCell ref="H147:J147"/>
    <mergeCell ref="K147:M147"/>
    <mergeCell ref="Q147:S147"/>
    <mergeCell ref="Q141:S141"/>
    <mergeCell ref="H142:J142"/>
    <mergeCell ref="K142:M142"/>
    <mergeCell ref="Q142:S142"/>
    <mergeCell ref="Q143:S143"/>
    <mergeCell ref="E144:E151"/>
    <mergeCell ref="H144:J144"/>
    <mergeCell ref="K144:M144"/>
    <mergeCell ref="Q144:S144"/>
    <mergeCell ref="H145:J145"/>
    <mergeCell ref="E141:E143"/>
    <mergeCell ref="H141:J141"/>
    <mergeCell ref="K141:M141"/>
    <mergeCell ref="N141:P151"/>
    <mergeCell ref="H143:J143"/>
    <mergeCell ref="K143:M143"/>
    <mergeCell ref="H148:J148"/>
    <mergeCell ref="K148:M148"/>
    <mergeCell ref="Q128:S128"/>
    <mergeCell ref="E129:E136"/>
    <mergeCell ref="H129:J129"/>
    <mergeCell ref="K129:M129"/>
    <mergeCell ref="Q129:S129"/>
    <mergeCell ref="H130:J130"/>
    <mergeCell ref="K130:M130"/>
    <mergeCell ref="E126:E128"/>
    <mergeCell ref="H126:J126"/>
    <mergeCell ref="K126:M126"/>
    <mergeCell ref="N126:P136"/>
    <mergeCell ref="H128:J128"/>
    <mergeCell ref="K128:M128"/>
    <mergeCell ref="H133:J133"/>
    <mergeCell ref="K133:M133"/>
    <mergeCell ref="Q126:S126"/>
    <mergeCell ref="E139:G139"/>
    <mergeCell ref="H139:J140"/>
    <mergeCell ref="K139:M140"/>
    <mergeCell ref="N139:S139"/>
    <mergeCell ref="N140:P140"/>
    <mergeCell ref="Q140:S140"/>
    <mergeCell ref="L137:M137"/>
    <mergeCell ref="Q135:S135"/>
    <mergeCell ref="H136:J136"/>
    <mergeCell ref="K136:M136"/>
    <mergeCell ref="Q136:S136"/>
    <mergeCell ref="N137:P137"/>
    <mergeCell ref="R137:S137"/>
    <mergeCell ref="Q133:S133"/>
    <mergeCell ref="H134:J134"/>
    <mergeCell ref="K134:M134"/>
    <mergeCell ref="N122:P122"/>
    <mergeCell ref="E124:G124"/>
    <mergeCell ref="H124:J125"/>
    <mergeCell ref="K124:M125"/>
    <mergeCell ref="N124:S124"/>
    <mergeCell ref="N125:P125"/>
    <mergeCell ref="Q118:S118"/>
    <mergeCell ref="H119:J119"/>
    <mergeCell ref="K119:M119"/>
    <mergeCell ref="Q119:S119"/>
    <mergeCell ref="B120:C122"/>
    <mergeCell ref="D120:D122"/>
    <mergeCell ref="H120:J120"/>
    <mergeCell ref="K120:M120"/>
    <mergeCell ref="E122:G122"/>
    <mergeCell ref="H122:J122"/>
    <mergeCell ref="B135:C137"/>
    <mergeCell ref="D135:D137"/>
    <mergeCell ref="H135:J135"/>
    <mergeCell ref="K135:M135"/>
    <mergeCell ref="E137:G137"/>
    <mergeCell ref="H137:J137"/>
    <mergeCell ref="Q130:S130"/>
    <mergeCell ref="H131:J131"/>
    <mergeCell ref="K131:M131"/>
    <mergeCell ref="Q131:S131"/>
    <mergeCell ref="H132:J132"/>
    <mergeCell ref="K132:M132"/>
    <mergeCell ref="Q132:S132"/>
    <mergeCell ref="H127:J127"/>
    <mergeCell ref="K127:M127"/>
    <mergeCell ref="Q127:S127"/>
    <mergeCell ref="H116:J116"/>
    <mergeCell ref="K116:M116"/>
    <mergeCell ref="Q116:S116"/>
    <mergeCell ref="H117:J117"/>
    <mergeCell ref="K117:M117"/>
    <mergeCell ref="Q117:S117"/>
    <mergeCell ref="Q111:S111"/>
    <mergeCell ref="H112:J112"/>
    <mergeCell ref="K112:M112"/>
    <mergeCell ref="Q112:S112"/>
    <mergeCell ref="Q113:S113"/>
    <mergeCell ref="E114:E121"/>
    <mergeCell ref="H114:J114"/>
    <mergeCell ref="K114:M114"/>
    <mergeCell ref="Q114:S114"/>
    <mergeCell ref="H115:J115"/>
    <mergeCell ref="E111:E113"/>
    <mergeCell ref="H111:J111"/>
    <mergeCell ref="K111:M111"/>
    <mergeCell ref="N111:P121"/>
    <mergeCell ref="H113:J113"/>
    <mergeCell ref="K113:M113"/>
    <mergeCell ref="H118:J118"/>
    <mergeCell ref="K118:M118"/>
    <mergeCell ref="K115:M115"/>
    <mergeCell ref="H121:J121"/>
    <mergeCell ref="K121:M121"/>
    <mergeCell ref="Q121:S121"/>
    <mergeCell ref="AR8:AR15"/>
    <mergeCell ref="AR5:AR7"/>
    <mergeCell ref="AD34:AF35"/>
    <mergeCell ref="AG34:AL34"/>
    <mergeCell ref="AG35:AI35"/>
    <mergeCell ref="AJ35:AL35"/>
    <mergeCell ref="AR23:AR30"/>
    <mergeCell ref="AT18:AU18"/>
    <mergeCell ref="AJ15:AL15"/>
    <mergeCell ref="E107:G107"/>
    <mergeCell ref="H107:J107"/>
    <mergeCell ref="N107:P107"/>
    <mergeCell ref="AK17:AL17"/>
    <mergeCell ref="AE32:AF32"/>
    <mergeCell ref="AK32:AL32"/>
    <mergeCell ref="AE47:AF47"/>
    <mergeCell ref="AK47:AL47"/>
    <mergeCell ref="AK92:AL92"/>
    <mergeCell ref="AE107:AF107"/>
    <mergeCell ref="Q105:S105"/>
    <mergeCell ref="H106:J106"/>
    <mergeCell ref="K106:M106"/>
    <mergeCell ref="Q106:S106"/>
    <mergeCell ref="K105:M105"/>
    <mergeCell ref="H105:J105"/>
    <mergeCell ref="H102:J102"/>
    <mergeCell ref="K102:M102"/>
    <mergeCell ref="Q102:S102"/>
    <mergeCell ref="Q103:S103"/>
    <mergeCell ref="H104:J104"/>
    <mergeCell ref="K104:M104"/>
    <mergeCell ref="AJ40:AL40"/>
    <mergeCell ref="Q104:S104"/>
    <mergeCell ref="E99:E106"/>
    <mergeCell ref="H99:J99"/>
    <mergeCell ref="K99:M99"/>
    <mergeCell ref="Q99:S99"/>
    <mergeCell ref="H100:J100"/>
    <mergeCell ref="K100:M100"/>
    <mergeCell ref="Q100:S100"/>
    <mergeCell ref="H101:J101"/>
    <mergeCell ref="K101:M101"/>
    <mergeCell ref="Q101:S101"/>
    <mergeCell ref="Q96:S96"/>
    <mergeCell ref="H97:J97"/>
    <mergeCell ref="K97:M97"/>
    <mergeCell ref="Q97:S97"/>
    <mergeCell ref="N96:P106"/>
    <mergeCell ref="H98:J98"/>
    <mergeCell ref="K98:M98"/>
    <mergeCell ref="H103:J103"/>
    <mergeCell ref="K103:M103"/>
    <mergeCell ref="Q98:S98"/>
    <mergeCell ref="N95:P95"/>
    <mergeCell ref="Q95:S95"/>
    <mergeCell ref="N92:P92"/>
    <mergeCell ref="E92:G92"/>
    <mergeCell ref="H92:J92"/>
    <mergeCell ref="E96:E98"/>
    <mergeCell ref="H96:J96"/>
    <mergeCell ref="K96:M96"/>
    <mergeCell ref="E94:G94"/>
    <mergeCell ref="H94:J95"/>
    <mergeCell ref="Q90:S90"/>
    <mergeCell ref="H91:J91"/>
    <mergeCell ref="K91:M91"/>
    <mergeCell ref="Q91:S91"/>
    <mergeCell ref="K90:M90"/>
    <mergeCell ref="N94:S94"/>
    <mergeCell ref="K94:M95"/>
    <mergeCell ref="L92:M92"/>
    <mergeCell ref="K87:M87"/>
    <mergeCell ref="Q87:S87"/>
    <mergeCell ref="Q88:S88"/>
    <mergeCell ref="H89:J89"/>
    <mergeCell ref="K89:M89"/>
    <mergeCell ref="Q89:S89"/>
    <mergeCell ref="E84:E91"/>
    <mergeCell ref="H84:J84"/>
    <mergeCell ref="K84:M84"/>
    <mergeCell ref="Q84:S84"/>
    <mergeCell ref="H85:J85"/>
    <mergeCell ref="K85:M85"/>
    <mergeCell ref="Q85:S85"/>
    <mergeCell ref="H86:J86"/>
    <mergeCell ref="K86:M86"/>
    <mergeCell ref="Q86:S86"/>
    <mergeCell ref="H82:J82"/>
    <mergeCell ref="K82:M82"/>
    <mergeCell ref="Q82:S82"/>
    <mergeCell ref="N81:P91"/>
    <mergeCell ref="H83:J83"/>
    <mergeCell ref="K83:M83"/>
    <mergeCell ref="H88:J88"/>
    <mergeCell ref="K88:M88"/>
    <mergeCell ref="Q83:S83"/>
    <mergeCell ref="H87:J87"/>
    <mergeCell ref="N80:P80"/>
    <mergeCell ref="Q80:S80"/>
    <mergeCell ref="N77:P77"/>
    <mergeCell ref="R77:S77"/>
    <mergeCell ref="K81:M81"/>
    <mergeCell ref="E79:G79"/>
    <mergeCell ref="H79:J80"/>
    <mergeCell ref="K79:M80"/>
    <mergeCell ref="L77:M77"/>
    <mergeCell ref="Q81:S81"/>
    <mergeCell ref="H76:J76"/>
    <mergeCell ref="K76:M76"/>
    <mergeCell ref="Q76:S76"/>
    <mergeCell ref="H75:J75"/>
    <mergeCell ref="K75:M75"/>
    <mergeCell ref="N79:S79"/>
    <mergeCell ref="H72:J72"/>
    <mergeCell ref="K72:M72"/>
    <mergeCell ref="Q72:S72"/>
    <mergeCell ref="H74:J74"/>
    <mergeCell ref="K74:M74"/>
    <mergeCell ref="Q74:S74"/>
    <mergeCell ref="K70:M70"/>
    <mergeCell ref="Q70:S70"/>
    <mergeCell ref="H71:J71"/>
    <mergeCell ref="K71:M71"/>
    <mergeCell ref="Q71:S71"/>
    <mergeCell ref="Q67:S67"/>
    <mergeCell ref="K66:M66"/>
    <mergeCell ref="N66:P76"/>
    <mergeCell ref="K68:M68"/>
    <mergeCell ref="K73:M73"/>
    <mergeCell ref="Q68:S68"/>
    <mergeCell ref="Q73:S73"/>
    <mergeCell ref="K69:M69"/>
    <mergeCell ref="Q69:S69"/>
    <mergeCell ref="Q75:S75"/>
    <mergeCell ref="N19:S19"/>
    <mergeCell ref="N20:P20"/>
    <mergeCell ref="Q20:S20"/>
    <mergeCell ref="Q26:S26"/>
    <mergeCell ref="K26:M26"/>
    <mergeCell ref="K23:M23"/>
    <mergeCell ref="K24:M24"/>
    <mergeCell ref="K25:M25"/>
    <mergeCell ref="K29:M29"/>
    <mergeCell ref="K30:M30"/>
    <mergeCell ref="K27:M27"/>
    <mergeCell ref="K28:M28"/>
    <mergeCell ref="H43:J43"/>
    <mergeCell ref="H42:J42"/>
    <mergeCell ref="K42:M42"/>
    <mergeCell ref="Q42:S42"/>
    <mergeCell ref="AR20:AR22"/>
    <mergeCell ref="AD19:AF20"/>
    <mergeCell ref="AG21:AI31"/>
    <mergeCell ref="AJ21:AL21"/>
    <mergeCell ref="AJ28:AL28"/>
    <mergeCell ref="AJ26:AL26"/>
    <mergeCell ref="AJ27:AL27"/>
    <mergeCell ref="AD37:AF37"/>
    <mergeCell ref="AJ37:AL37"/>
    <mergeCell ref="AV18:AW18"/>
    <mergeCell ref="AD36:AF36"/>
    <mergeCell ref="AG36:AI46"/>
    <mergeCell ref="AJ38:AL38"/>
    <mergeCell ref="AJ39:AL39"/>
    <mergeCell ref="AJ20:AL20"/>
    <mergeCell ref="AE17:AF17"/>
    <mergeCell ref="AD27:AF27"/>
    <mergeCell ref="AD29:AF29"/>
    <mergeCell ref="AD31:AF31"/>
    <mergeCell ref="AD30:AF30"/>
    <mergeCell ref="AT17:AW17"/>
    <mergeCell ref="AJ41:AL41"/>
    <mergeCell ref="AA29:AC29"/>
    <mergeCell ref="AJ24:AL24"/>
    <mergeCell ref="AJ25:AL25"/>
    <mergeCell ref="AJ8:AL8"/>
    <mergeCell ref="AJ9:AL9"/>
    <mergeCell ref="AJ10:AL10"/>
    <mergeCell ref="AJ11:AL11"/>
    <mergeCell ref="AJ16:AL16"/>
    <mergeCell ref="AD21:AF21"/>
    <mergeCell ref="AD15:AF15"/>
    <mergeCell ref="AG17:AI17"/>
    <mergeCell ref="AG19:AL19"/>
    <mergeCell ref="AG20:AI20"/>
    <mergeCell ref="AJ12:AL12"/>
    <mergeCell ref="AJ13:AL13"/>
    <mergeCell ref="AD22:AF22"/>
    <mergeCell ref="AD23:AF23"/>
    <mergeCell ref="AD24:AF24"/>
    <mergeCell ref="AD25:AF25"/>
    <mergeCell ref="AD26:AF26"/>
    <mergeCell ref="AD28:AF28"/>
    <mergeCell ref="AA12:AC12"/>
    <mergeCell ref="AA13:AC13"/>
    <mergeCell ref="AA14:AC14"/>
    <mergeCell ref="AA10:AC10"/>
    <mergeCell ref="AA16:AC16"/>
    <mergeCell ref="AA15:AC15"/>
    <mergeCell ref="AD14:AF14"/>
    <mergeCell ref="AJ14:AL14"/>
    <mergeCell ref="AD12:AF12"/>
    <mergeCell ref="AD13:AF13"/>
    <mergeCell ref="Q11:S11"/>
    <mergeCell ref="Q12:S12"/>
    <mergeCell ref="AG6:AI16"/>
    <mergeCell ref="AD16:AF16"/>
    <mergeCell ref="AD6:AF6"/>
    <mergeCell ref="AD7:AF7"/>
    <mergeCell ref="AD8:AF8"/>
    <mergeCell ref="AD9:AF9"/>
    <mergeCell ref="AD10:AF10"/>
    <mergeCell ref="X6:X8"/>
    <mergeCell ref="L32:M32"/>
    <mergeCell ref="N32:P32"/>
    <mergeCell ref="N17:P17"/>
    <mergeCell ref="Q21:S21"/>
    <mergeCell ref="Q22:S22"/>
    <mergeCell ref="Q31:S31"/>
    <mergeCell ref="Q25:S25"/>
    <mergeCell ref="Q23:S23"/>
    <mergeCell ref="R32:S32"/>
    <mergeCell ref="K31:M31"/>
    <mergeCell ref="Q27:S27"/>
    <mergeCell ref="Q30:S30"/>
    <mergeCell ref="N21:P31"/>
    <mergeCell ref="Q28:S28"/>
    <mergeCell ref="Q29:S29"/>
    <mergeCell ref="Q24:S24"/>
    <mergeCell ref="AA27:AC27"/>
    <mergeCell ref="AA28:AC28"/>
    <mergeCell ref="K8:M8"/>
    <mergeCell ref="Q9:S9"/>
    <mergeCell ref="K9:M9"/>
    <mergeCell ref="N5:P5"/>
    <mergeCell ref="Q5:S5"/>
    <mergeCell ref="AA8:AC8"/>
    <mergeCell ref="AA11:AC11"/>
    <mergeCell ref="AD11:AF11"/>
    <mergeCell ref="AA6:AC6"/>
    <mergeCell ref="AA7:AC7"/>
    <mergeCell ref="AA9:AC9"/>
    <mergeCell ref="AA24:AC24"/>
    <mergeCell ref="AA25:AC25"/>
    <mergeCell ref="AA26:AC26"/>
    <mergeCell ref="K12:M12"/>
    <mergeCell ref="K13:M13"/>
    <mergeCell ref="K14:M14"/>
    <mergeCell ref="K22:M22"/>
    <mergeCell ref="K19:M20"/>
    <mergeCell ref="K21:M21"/>
    <mergeCell ref="AA21:AC21"/>
    <mergeCell ref="X17:Z17"/>
    <mergeCell ref="X21:X23"/>
    <mergeCell ref="X19:Z19"/>
    <mergeCell ref="AA19:AC20"/>
    <mergeCell ref="AA17:AC17"/>
    <mergeCell ref="AA23:AC23"/>
    <mergeCell ref="K10:M10"/>
    <mergeCell ref="K11:M11"/>
    <mergeCell ref="X9:X16"/>
    <mergeCell ref="Q13:S13"/>
    <mergeCell ref="Q14:S14"/>
    <mergeCell ref="H25:J25"/>
    <mergeCell ref="H23:J23"/>
    <mergeCell ref="H21:J21"/>
    <mergeCell ref="H12:J12"/>
    <mergeCell ref="H22:J22"/>
    <mergeCell ref="D90:D92"/>
    <mergeCell ref="B30:C32"/>
    <mergeCell ref="D30:D32"/>
    <mergeCell ref="B45:C47"/>
    <mergeCell ref="B60:C62"/>
    <mergeCell ref="D60:D62"/>
    <mergeCell ref="D45:D47"/>
    <mergeCell ref="E21:E23"/>
    <mergeCell ref="H26:J26"/>
    <mergeCell ref="E66:E68"/>
    <mergeCell ref="E32:G32"/>
    <mergeCell ref="H32:J32"/>
    <mergeCell ref="E47:G47"/>
    <mergeCell ref="H47:J47"/>
    <mergeCell ref="E51:E53"/>
    <mergeCell ref="H51:J51"/>
    <mergeCell ref="E49:G49"/>
    <mergeCell ref="H70:J70"/>
    <mergeCell ref="H81:J81"/>
    <mergeCell ref="H90:J90"/>
    <mergeCell ref="B75:C77"/>
    <mergeCell ref="B90:C92"/>
    <mergeCell ref="B15:C17"/>
    <mergeCell ref="H45:J45"/>
    <mergeCell ref="H46:J46"/>
    <mergeCell ref="H28:J28"/>
    <mergeCell ref="H29:J29"/>
    <mergeCell ref="H30:J30"/>
    <mergeCell ref="H31:J31"/>
    <mergeCell ref="E24:E31"/>
    <mergeCell ref="H36:J36"/>
    <mergeCell ref="H27:J27"/>
    <mergeCell ref="E19:G19"/>
    <mergeCell ref="E9:E16"/>
    <mergeCell ref="H34:J35"/>
    <mergeCell ref="E64:G64"/>
    <mergeCell ref="H64:J65"/>
    <mergeCell ref="H67:J67"/>
    <mergeCell ref="H68:J68"/>
    <mergeCell ref="H73:J73"/>
    <mergeCell ref="H40:J40"/>
    <mergeCell ref="H37:J37"/>
    <mergeCell ref="H38:J38"/>
    <mergeCell ref="H44:J44"/>
    <mergeCell ref="D15:D17"/>
    <mergeCell ref="E17:G17"/>
    <mergeCell ref="H17:J17"/>
    <mergeCell ref="H15:J15"/>
    <mergeCell ref="H16:J16"/>
    <mergeCell ref="H24:J24"/>
    <mergeCell ref="H19:J20"/>
    <mergeCell ref="H11:J11"/>
    <mergeCell ref="AA32:AC32"/>
    <mergeCell ref="B171:J171"/>
    <mergeCell ref="X24:X31"/>
    <mergeCell ref="H41:J41"/>
    <mergeCell ref="K41:M41"/>
    <mergeCell ref="N34:S34"/>
    <mergeCell ref="N35:P35"/>
    <mergeCell ref="Q35:S35"/>
    <mergeCell ref="E36:E38"/>
    <mergeCell ref="D75:D77"/>
    <mergeCell ref="E69:E76"/>
    <mergeCell ref="K34:M35"/>
    <mergeCell ref="E39:E46"/>
    <mergeCell ref="H39:J39"/>
    <mergeCell ref="K39:M39"/>
    <mergeCell ref="K36:M36"/>
    <mergeCell ref="K43:M43"/>
    <mergeCell ref="K45:M45"/>
    <mergeCell ref="K67:M67"/>
    <mergeCell ref="H69:J69"/>
    <mergeCell ref="K16:M16"/>
    <mergeCell ref="E109:G109"/>
    <mergeCell ref="H109:J110"/>
    <mergeCell ref="E34:G34"/>
    <mergeCell ref="B105:C107"/>
    <mergeCell ref="D105:D107"/>
    <mergeCell ref="H66:J66"/>
    <mergeCell ref="E77:G77"/>
    <mergeCell ref="H77:J77"/>
    <mergeCell ref="E81:E83"/>
    <mergeCell ref="K4:M5"/>
    <mergeCell ref="H7:J7"/>
    <mergeCell ref="AJ6:AL6"/>
    <mergeCell ref="AJ7:AL7"/>
    <mergeCell ref="AG5:AI5"/>
    <mergeCell ref="AJ5:AL5"/>
    <mergeCell ref="N6:P16"/>
    <mergeCell ref="H9:J9"/>
    <mergeCell ref="H10:J10"/>
    <mergeCell ref="K15:M15"/>
    <mergeCell ref="U15:V17"/>
    <mergeCell ref="B1:AL1"/>
    <mergeCell ref="B3:S3"/>
    <mergeCell ref="U3:AL3"/>
    <mergeCell ref="AG4:AL4"/>
    <mergeCell ref="N4:S4"/>
    <mergeCell ref="B2:J2"/>
    <mergeCell ref="AD4:AF5"/>
    <mergeCell ref="X4:Z4"/>
    <mergeCell ref="AA4:AC5"/>
    <mergeCell ref="H4:J5"/>
    <mergeCell ref="H6:J6"/>
    <mergeCell ref="E4:G4"/>
    <mergeCell ref="E6:E8"/>
    <mergeCell ref="H13:J13"/>
    <mergeCell ref="H14:J14"/>
    <mergeCell ref="Q10:S10"/>
    <mergeCell ref="L17:M17"/>
    <mergeCell ref="R17:S17"/>
    <mergeCell ref="H8:J8"/>
    <mergeCell ref="K6:M6"/>
    <mergeCell ref="K7:M7"/>
    <mergeCell ref="X32:Z32"/>
    <mergeCell ref="AJ22:AL22"/>
    <mergeCell ref="AJ23:AL23"/>
    <mergeCell ref="AA22:AC22"/>
    <mergeCell ref="Q6:S6"/>
    <mergeCell ref="Q7:S7"/>
    <mergeCell ref="Q8:S8"/>
    <mergeCell ref="W15:W17"/>
    <mergeCell ref="Q15:S15"/>
    <mergeCell ref="Q16:S16"/>
    <mergeCell ref="K40:M40"/>
    <mergeCell ref="AJ36:AL36"/>
    <mergeCell ref="AJ29:AL29"/>
    <mergeCell ref="U30:V32"/>
    <mergeCell ref="W30:W32"/>
    <mergeCell ref="AJ30:AL30"/>
    <mergeCell ref="AJ31:AL31"/>
    <mergeCell ref="AG32:AI32"/>
    <mergeCell ref="AA31:AC31"/>
    <mergeCell ref="AA30:AC30"/>
    <mergeCell ref="Q36:S36"/>
    <mergeCell ref="K37:M37"/>
    <mergeCell ref="Q37:S37"/>
    <mergeCell ref="N36:P46"/>
    <mergeCell ref="K38:M38"/>
    <mergeCell ref="Q38:S38"/>
    <mergeCell ref="Q39:S39"/>
    <mergeCell ref="Q43:S43"/>
    <mergeCell ref="K44:M44"/>
    <mergeCell ref="Q44:S44"/>
    <mergeCell ref="Q40:S40"/>
    <mergeCell ref="Q41:S41"/>
    <mergeCell ref="N47:P47"/>
    <mergeCell ref="Q45:S45"/>
    <mergeCell ref="K46:M46"/>
    <mergeCell ref="Q46:S46"/>
    <mergeCell ref="L47:M47"/>
    <mergeCell ref="R47:S47"/>
    <mergeCell ref="K53:M53"/>
    <mergeCell ref="H58:J58"/>
    <mergeCell ref="K49:M50"/>
    <mergeCell ref="N49:S49"/>
    <mergeCell ref="N50:P50"/>
    <mergeCell ref="Q50:S50"/>
    <mergeCell ref="H56:J56"/>
    <mergeCell ref="H59:J59"/>
    <mergeCell ref="H49:J50"/>
    <mergeCell ref="Q51:S51"/>
    <mergeCell ref="H52:J52"/>
    <mergeCell ref="K52:M52"/>
    <mergeCell ref="Q52:S52"/>
    <mergeCell ref="K51:M51"/>
    <mergeCell ref="N51:P61"/>
    <mergeCell ref="H53:J53"/>
    <mergeCell ref="K56:M56"/>
    <mergeCell ref="Q56:S56"/>
    <mergeCell ref="Q53:S53"/>
    <mergeCell ref="Q57:S57"/>
    <mergeCell ref="K58:M58"/>
    <mergeCell ref="K59:M59"/>
    <mergeCell ref="Q59:S59"/>
    <mergeCell ref="AJ66:AL66"/>
    <mergeCell ref="AJ67:AL67"/>
    <mergeCell ref="AJ68:AL68"/>
    <mergeCell ref="Q58:S58"/>
    <mergeCell ref="N64:S64"/>
    <mergeCell ref="N65:P65"/>
    <mergeCell ref="Q65:S65"/>
    <mergeCell ref="Q66:S66"/>
    <mergeCell ref="AJ58:AL58"/>
    <mergeCell ref="AJ59:AL59"/>
    <mergeCell ref="E62:G62"/>
    <mergeCell ref="H62:J62"/>
    <mergeCell ref="N62:P62"/>
    <mergeCell ref="U60:V62"/>
    <mergeCell ref="W60:W62"/>
    <mergeCell ref="AA60:AC60"/>
    <mergeCell ref="AD60:AF60"/>
    <mergeCell ref="X62:Z62"/>
    <mergeCell ref="AA62:AC62"/>
    <mergeCell ref="X66:X68"/>
    <mergeCell ref="AA66:AC66"/>
    <mergeCell ref="AD66:AF66"/>
    <mergeCell ref="AG66:AI76"/>
    <mergeCell ref="AA68:AC68"/>
    <mergeCell ref="AD68:AF68"/>
    <mergeCell ref="AA73:AC73"/>
    <mergeCell ref="AD73:AF73"/>
    <mergeCell ref="AA67:AC67"/>
    <mergeCell ref="AD168:AL170"/>
    <mergeCell ref="AE62:AF62"/>
    <mergeCell ref="AK62:AL62"/>
    <mergeCell ref="AE77:AF77"/>
    <mergeCell ref="AK77:AL77"/>
    <mergeCell ref="AE92:AF92"/>
    <mergeCell ref="AG62:AI62"/>
    <mergeCell ref="Q60:S60"/>
    <mergeCell ref="H61:J61"/>
    <mergeCell ref="K61:M61"/>
    <mergeCell ref="Q61:S61"/>
    <mergeCell ref="H60:J60"/>
    <mergeCell ref="K60:M60"/>
    <mergeCell ref="L62:M62"/>
    <mergeCell ref="R62:S62"/>
    <mergeCell ref="K64:M65"/>
    <mergeCell ref="B172:AL173"/>
    <mergeCell ref="K168:S170"/>
    <mergeCell ref="R92:S92"/>
    <mergeCell ref="L107:M107"/>
    <mergeCell ref="R107:S107"/>
    <mergeCell ref="L122:M122"/>
    <mergeCell ref="R122:S122"/>
    <mergeCell ref="E54:E61"/>
    <mergeCell ref="H54:J54"/>
    <mergeCell ref="K54:M54"/>
    <mergeCell ref="Q54:S54"/>
    <mergeCell ref="H55:J55"/>
    <mergeCell ref="K55:M55"/>
    <mergeCell ref="Q55:S55"/>
    <mergeCell ref="H57:J57"/>
    <mergeCell ref="K57:M57"/>
  </mergeCells>
  <phoneticPr fontId="2"/>
  <pageMargins left="0.52" right="0.43" top="0.31" bottom="0.39370078740157483" header="0.27" footer="0.51181102362204722"/>
  <pageSetup paperSize="9" scale="130" orientation="landscape" horizontalDpi="300" r:id="rId1"/>
  <headerFooter alignWithMargins="0"/>
  <rowBreaks count="5" manualBreakCount="5">
    <brk id="33" min="1" max="37" man="1"/>
    <brk id="63" min="1" max="37" man="1"/>
    <brk id="93" min="1" max="37" man="1"/>
    <brk id="123" min="1" max="37" man="1"/>
    <brk id="153" min="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10</xdr:col>
                    <xdr:colOff>0</xdr:colOff>
                    <xdr:row>15</xdr:row>
                    <xdr:rowOff>161925</xdr:rowOff>
                  </from>
                  <to>
                    <xdr:col>10</xdr:col>
                    <xdr:colOff>304800</xdr:colOff>
                    <xdr:row>17</xdr:row>
                    <xdr:rowOff>9525</xdr:rowOff>
                  </to>
                </anchor>
              </controlPr>
            </control>
          </mc:Choice>
        </mc:AlternateContent>
        <mc:AlternateContent xmlns:mc="http://schemas.openxmlformats.org/markup-compatibility/2006">
          <mc:Choice Requires="x14">
            <control shapeId="1069" r:id="rId5" name="Check Box 45">
              <controlPr defaultSize="0" autoFill="0" autoLine="0" autoPict="0">
                <anchor moveWithCells="1">
                  <from>
                    <xdr:col>16</xdr:col>
                    <xdr:colOff>0</xdr:colOff>
                    <xdr:row>15</xdr:row>
                    <xdr:rowOff>171450</xdr:rowOff>
                  </from>
                  <to>
                    <xdr:col>16</xdr:col>
                    <xdr:colOff>304800</xdr:colOff>
                    <xdr:row>17</xdr:row>
                    <xdr:rowOff>19050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10</xdr:col>
                    <xdr:colOff>0</xdr:colOff>
                    <xdr:row>30</xdr:row>
                    <xdr:rowOff>171450</xdr:rowOff>
                  </from>
                  <to>
                    <xdr:col>10</xdr:col>
                    <xdr:colOff>304800</xdr:colOff>
                    <xdr:row>32</xdr:row>
                    <xdr:rowOff>9525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16</xdr:col>
                    <xdr:colOff>0</xdr:colOff>
                    <xdr:row>30</xdr:row>
                    <xdr:rowOff>161925</xdr:rowOff>
                  </from>
                  <to>
                    <xdr:col>16</xdr:col>
                    <xdr:colOff>304800</xdr:colOff>
                    <xdr:row>32</xdr:row>
                    <xdr:rowOff>0</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10</xdr:col>
                    <xdr:colOff>0</xdr:colOff>
                    <xdr:row>45</xdr:row>
                    <xdr:rowOff>171450</xdr:rowOff>
                  </from>
                  <to>
                    <xdr:col>10</xdr:col>
                    <xdr:colOff>304800</xdr:colOff>
                    <xdr:row>47</xdr:row>
                    <xdr:rowOff>19050</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16</xdr:col>
                    <xdr:colOff>9525</xdr:colOff>
                    <xdr:row>45</xdr:row>
                    <xdr:rowOff>171450</xdr:rowOff>
                  </from>
                  <to>
                    <xdr:col>16</xdr:col>
                    <xdr:colOff>314325</xdr:colOff>
                    <xdr:row>47</xdr:row>
                    <xdr:rowOff>19050</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9</xdr:col>
                    <xdr:colOff>266700</xdr:colOff>
                    <xdr:row>60</xdr:row>
                    <xdr:rowOff>171450</xdr:rowOff>
                  </from>
                  <to>
                    <xdr:col>10</xdr:col>
                    <xdr:colOff>295275</xdr:colOff>
                    <xdr:row>62</xdr:row>
                    <xdr:rowOff>19050</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15</xdr:col>
                    <xdr:colOff>266700</xdr:colOff>
                    <xdr:row>60</xdr:row>
                    <xdr:rowOff>161925</xdr:rowOff>
                  </from>
                  <to>
                    <xdr:col>16</xdr:col>
                    <xdr:colOff>295275</xdr:colOff>
                    <xdr:row>62</xdr:row>
                    <xdr:rowOff>9525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10</xdr:col>
                    <xdr:colOff>0</xdr:colOff>
                    <xdr:row>75</xdr:row>
                    <xdr:rowOff>171450</xdr:rowOff>
                  </from>
                  <to>
                    <xdr:col>10</xdr:col>
                    <xdr:colOff>304800</xdr:colOff>
                    <xdr:row>77</xdr:row>
                    <xdr:rowOff>19050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16</xdr:col>
                    <xdr:colOff>0</xdr:colOff>
                    <xdr:row>75</xdr:row>
                    <xdr:rowOff>171450</xdr:rowOff>
                  </from>
                  <to>
                    <xdr:col>16</xdr:col>
                    <xdr:colOff>304800</xdr:colOff>
                    <xdr:row>77</xdr:row>
                    <xdr:rowOff>19050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10</xdr:col>
                    <xdr:colOff>0</xdr:colOff>
                    <xdr:row>91</xdr:row>
                    <xdr:rowOff>0</xdr:rowOff>
                  </from>
                  <to>
                    <xdr:col>10</xdr:col>
                    <xdr:colOff>304800</xdr:colOff>
                    <xdr:row>92</xdr:row>
                    <xdr:rowOff>28575</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15</xdr:col>
                    <xdr:colOff>266700</xdr:colOff>
                    <xdr:row>90</xdr:row>
                    <xdr:rowOff>171450</xdr:rowOff>
                  </from>
                  <to>
                    <xdr:col>16</xdr:col>
                    <xdr:colOff>295275</xdr:colOff>
                    <xdr:row>92</xdr:row>
                    <xdr:rowOff>19050</xdr:rowOff>
                  </to>
                </anchor>
              </controlPr>
            </control>
          </mc:Choice>
        </mc:AlternateContent>
        <mc:AlternateContent xmlns:mc="http://schemas.openxmlformats.org/markup-compatibility/2006">
          <mc:Choice Requires="x14">
            <control shapeId="1080" r:id="rId16" name="Check Box 56">
              <controlPr defaultSize="0" autoFill="0" autoLine="0" autoPict="0">
                <anchor moveWithCells="1">
                  <from>
                    <xdr:col>10</xdr:col>
                    <xdr:colOff>0</xdr:colOff>
                    <xdr:row>106</xdr:row>
                    <xdr:rowOff>0</xdr:rowOff>
                  </from>
                  <to>
                    <xdr:col>10</xdr:col>
                    <xdr:colOff>304800</xdr:colOff>
                    <xdr:row>107</xdr:row>
                    <xdr:rowOff>28575</xdr:rowOff>
                  </to>
                </anchor>
              </controlPr>
            </control>
          </mc:Choice>
        </mc:AlternateContent>
        <mc:AlternateContent xmlns:mc="http://schemas.openxmlformats.org/markup-compatibility/2006">
          <mc:Choice Requires="x14">
            <control shapeId="1081" r:id="rId17" name="Check Box 57">
              <controlPr defaultSize="0" autoFill="0" autoLine="0" autoPict="0">
                <anchor moveWithCells="1">
                  <from>
                    <xdr:col>16</xdr:col>
                    <xdr:colOff>0</xdr:colOff>
                    <xdr:row>106</xdr:row>
                    <xdr:rowOff>0</xdr:rowOff>
                  </from>
                  <to>
                    <xdr:col>16</xdr:col>
                    <xdr:colOff>304800</xdr:colOff>
                    <xdr:row>107</xdr:row>
                    <xdr:rowOff>28575</xdr:rowOff>
                  </to>
                </anchor>
              </controlPr>
            </control>
          </mc:Choice>
        </mc:AlternateContent>
        <mc:AlternateContent xmlns:mc="http://schemas.openxmlformats.org/markup-compatibility/2006">
          <mc:Choice Requires="x14">
            <control shapeId="1082" r:id="rId18" name="Check Box 58">
              <controlPr defaultSize="0" autoFill="0" autoLine="0" autoPict="0">
                <anchor moveWithCells="1">
                  <from>
                    <xdr:col>10</xdr:col>
                    <xdr:colOff>0</xdr:colOff>
                    <xdr:row>120</xdr:row>
                    <xdr:rowOff>171450</xdr:rowOff>
                  </from>
                  <to>
                    <xdr:col>10</xdr:col>
                    <xdr:colOff>304800</xdr:colOff>
                    <xdr:row>122</xdr:row>
                    <xdr:rowOff>19050</xdr:rowOff>
                  </to>
                </anchor>
              </controlPr>
            </control>
          </mc:Choice>
        </mc:AlternateContent>
        <mc:AlternateContent xmlns:mc="http://schemas.openxmlformats.org/markup-compatibility/2006">
          <mc:Choice Requires="x14">
            <control shapeId="1083" r:id="rId19" name="Check Box 59">
              <controlPr defaultSize="0" autoFill="0" autoLine="0" autoPict="0">
                <anchor moveWithCells="1">
                  <from>
                    <xdr:col>16</xdr:col>
                    <xdr:colOff>0</xdr:colOff>
                    <xdr:row>120</xdr:row>
                    <xdr:rowOff>161925</xdr:rowOff>
                  </from>
                  <to>
                    <xdr:col>16</xdr:col>
                    <xdr:colOff>304800</xdr:colOff>
                    <xdr:row>122</xdr:row>
                    <xdr:rowOff>9525</xdr:rowOff>
                  </to>
                </anchor>
              </controlPr>
            </control>
          </mc:Choice>
        </mc:AlternateContent>
        <mc:AlternateContent xmlns:mc="http://schemas.openxmlformats.org/markup-compatibility/2006">
          <mc:Choice Requires="x14">
            <control shapeId="1084" r:id="rId20" name="Check Box 60">
              <controlPr defaultSize="0" autoFill="0" autoLine="0" autoPict="0">
                <anchor moveWithCells="1">
                  <from>
                    <xdr:col>10</xdr:col>
                    <xdr:colOff>0</xdr:colOff>
                    <xdr:row>135</xdr:row>
                    <xdr:rowOff>161925</xdr:rowOff>
                  </from>
                  <to>
                    <xdr:col>10</xdr:col>
                    <xdr:colOff>304800</xdr:colOff>
                    <xdr:row>137</xdr:row>
                    <xdr:rowOff>9525</xdr:rowOff>
                  </to>
                </anchor>
              </controlPr>
            </control>
          </mc:Choice>
        </mc:AlternateContent>
        <mc:AlternateContent xmlns:mc="http://schemas.openxmlformats.org/markup-compatibility/2006">
          <mc:Choice Requires="x14">
            <control shapeId="1085" r:id="rId21" name="Check Box 61">
              <controlPr defaultSize="0" autoFill="0" autoLine="0" autoPict="0">
                <anchor moveWithCells="1">
                  <from>
                    <xdr:col>16</xdr:col>
                    <xdr:colOff>0</xdr:colOff>
                    <xdr:row>136</xdr:row>
                    <xdr:rowOff>0</xdr:rowOff>
                  </from>
                  <to>
                    <xdr:col>16</xdr:col>
                    <xdr:colOff>304800</xdr:colOff>
                    <xdr:row>137</xdr:row>
                    <xdr:rowOff>28575</xdr:rowOff>
                  </to>
                </anchor>
              </controlPr>
            </control>
          </mc:Choice>
        </mc:AlternateContent>
        <mc:AlternateContent xmlns:mc="http://schemas.openxmlformats.org/markup-compatibility/2006">
          <mc:Choice Requires="x14">
            <control shapeId="1086" r:id="rId22" name="Check Box 62">
              <controlPr defaultSize="0" autoFill="0" autoLine="0" autoPict="0">
                <anchor moveWithCells="1">
                  <from>
                    <xdr:col>10</xdr:col>
                    <xdr:colOff>0</xdr:colOff>
                    <xdr:row>150</xdr:row>
                    <xdr:rowOff>171450</xdr:rowOff>
                  </from>
                  <to>
                    <xdr:col>10</xdr:col>
                    <xdr:colOff>304800</xdr:colOff>
                    <xdr:row>152</xdr:row>
                    <xdr:rowOff>19050</xdr:rowOff>
                  </to>
                </anchor>
              </controlPr>
            </control>
          </mc:Choice>
        </mc:AlternateContent>
        <mc:AlternateContent xmlns:mc="http://schemas.openxmlformats.org/markup-compatibility/2006">
          <mc:Choice Requires="x14">
            <control shapeId="1087" r:id="rId23" name="Check Box 63">
              <controlPr defaultSize="0" autoFill="0" autoLine="0" autoPict="0">
                <anchor moveWithCells="1">
                  <from>
                    <xdr:col>16</xdr:col>
                    <xdr:colOff>0</xdr:colOff>
                    <xdr:row>150</xdr:row>
                    <xdr:rowOff>171450</xdr:rowOff>
                  </from>
                  <to>
                    <xdr:col>16</xdr:col>
                    <xdr:colOff>304800</xdr:colOff>
                    <xdr:row>152</xdr:row>
                    <xdr:rowOff>19050</xdr:rowOff>
                  </to>
                </anchor>
              </controlPr>
            </control>
          </mc:Choice>
        </mc:AlternateContent>
        <mc:AlternateContent xmlns:mc="http://schemas.openxmlformats.org/markup-compatibility/2006">
          <mc:Choice Requires="x14">
            <control shapeId="1088" r:id="rId24" name="Check Box 64">
              <controlPr defaultSize="0" autoFill="0" autoLine="0" autoPict="0">
                <anchor moveWithCells="1">
                  <from>
                    <xdr:col>16</xdr:col>
                    <xdr:colOff>0</xdr:colOff>
                    <xdr:row>15</xdr:row>
                    <xdr:rowOff>161925</xdr:rowOff>
                  </from>
                  <to>
                    <xdr:col>16</xdr:col>
                    <xdr:colOff>304800</xdr:colOff>
                    <xdr:row>17</xdr:row>
                    <xdr:rowOff>9525</xdr:rowOff>
                  </to>
                </anchor>
              </controlPr>
            </control>
          </mc:Choice>
        </mc:AlternateContent>
        <mc:AlternateContent xmlns:mc="http://schemas.openxmlformats.org/markup-compatibility/2006">
          <mc:Choice Requires="x14">
            <control shapeId="1119" r:id="rId25" name="Check Box 95">
              <controlPr defaultSize="0" autoFill="0" autoLine="0" autoPict="0">
                <anchor moveWithCells="1">
                  <from>
                    <xdr:col>29</xdr:col>
                    <xdr:colOff>0</xdr:colOff>
                    <xdr:row>15</xdr:row>
                    <xdr:rowOff>161925</xdr:rowOff>
                  </from>
                  <to>
                    <xdr:col>29</xdr:col>
                    <xdr:colOff>304800</xdr:colOff>
                    <xdr:row>17</xdr:row>
                    <xdr:rowOff>9525</xdr:rowOff>
                  </to>
                </anchor>
              </controlPr>
            </control>
          </mc:Choice>
        </mc:AlternateContent>
        <mc:AlternateContent xmlns:mc="http://schemas.openxmlformats.org/markup-compatibility/2006">
          <mc:Choice Requires="x14">
            <control shapeId="1120" r:id="rId26" name="Check Box 96">
              <controlPr defaultSize="0" autoFill="0" autoLine="0" autoPict="0">
                <anchor moveWithCells="1">
                  <from>
                    <xdr:col>35</xdr:col>
                    <xdr:colOff>0</xdr:colOff>
                    <xdr:row>15</xdr:row>
                    <xdr:rowOff>161925</xdr:rowOff>
                  </from>
                  <to>
                    <xdr:col>35</xdr:col>
                    <xdr:colOff>304800</xdr:colOff>
                    <xdr:row>17</xdr:row>
                    <xdr:rowOff>9525</xdr:rowOff>
                  </to>
                </anchor>
              </controlPr>
            </control>
          </mc:Choice>
        </mc:AlternateContent>
        <mc:AlternateContent xmlns:mc="http://schemas.openxmlformats.org/markup-compatibility/2006">
          <mc:Choice Requires="x14">
            <control shapeId="1121" r:id="rId27" name="Check Box 97">
              <controlPr defaultSize="0" autoFill="0" autoLine="0" autoPict="0">
                <anchor moveWithCells="1">
                  <from>
                    <xdr:col>29</xdr:col>
                    <xdr:colOff>0</xdr:colOff>
                    <xdr:row>30</xdr:row>
                    <xdr:rowOff>171450</xdr:rowOff>
                  </from>
                  <to>
                    <xdr:col>29</xdr:col>
                    <xdr:colOff>304800</xdr:colOff>
                    <xdr:row>32</xdr:row>
                    <xdr:rowOff>9525</xdr:rowOff>
                  </to>
                </anchor>
              </controlPr>
            </control>
          </mc:Choice>
        </mc:AlternateContent>
        <mc:AlternateContent xmlns:mc="http://schemas.openxmlformats.org/markup-compatibility/2006">
          <mc:Choice Requires="x14">
            <control shapeId="1122" r:id="rId28" name="Check Box 98">
              <controlPr defaultSize="0" autoFill="0" autoLine="0" autoPict="0">
                <anchor moveWithCells="1">
                  <from>
                    <xdr:col>35</xdr:col>
                    <xdr:colOff>0</xdr:colOff>
                    <xdr:row>30</xdr:row>
                    <xdr:rowOff>161925</xdr:rowOff>
                  </from>
                  <to>
                    <xdr:col>35</xdr:col>
                    <xdr:colOff>304800</xdr:colOff>
                    <xdr:row>32</xdr:row>
                    <xdr:rowOff>0</xdr:rowOff>
                  </to>
                </anchor>
              </controlPr>
            </control>
          </mc:Choice>
        </mc:AlternateContent>
        <mc:AlternateContent xmlns:mc="http://schemas.openxmlformats.org/markup-compatibility/2006">
          <mc:Choice Requires="x14">
            <control shapeId="1123" r:id="rId29" name="Check Box 99">
              <controlPr defaultSize="0" autoFill="0" autoLine="0" autoPict="0">
                <anchor moveWithCells="1">
                  <from>
                    <xdr:col>29</xdr:col>
                    <xdr:colOff>9525</xdr:colOff>
                    <xdr:row>45</xdr:row>
                    <xdr:rowOff>161925</xdr:rowOff>
                  </from>
                  <to>
                    <xdr:col>29</xdr:col>
                    <xdr:colOff>314325</xdr:colOff>
                    <xdr:row>47</xdr:row>
                    <xdr:rowOff>9525</xdr:rowOff>
                  </to>
                </anchor>
              </controlPr>
            </control>
          </mc:Choice>
        </mc:AlternateContent>
        <mc:AlternateContent xmlns:mc="http://schemas.openxmlformats.org/markup-compatibility/2006">
          <mc:Choice Requires="x14">
            <control shapeId="1124" r:id="rId30" name="Check Box 100">
              <controlPr defaultSize="0" autoFill="0" autoLine="0" autoPict="0">
                <anchor moveWithCells="1">
                  <from>
                    <xdr:col>34</xdr:col>
                    <xdr:colOff>342900</xdr:colOff>
                    <xdr:row>45</xdr:row>
                    <xdr:rowOff>161925</xdr:rowOff>
                  </from>
                  <to>
                    <xdr:col>35</xdr:col>
                    <xdr:colOff>295275</xdr:colOff>
                    <xdr:row>47</xdr:row>
                    <xdr:rowOff>9525</xdr:rowOff>
                  </to>
                </anchor>
              </controlPr>
            </control>
          </mc:Choice>
        </mc:AlternateContent>
        <mc:AlternateContent xmlns:mc="http://schemas.openxmlformats.org/markup-compatibility/2006">
          <mc:Choice Requires="x14">
            <control shapeId="1125" r:id="rId31" name="Check Box 101">
              <controlPr defaultSize="0" autoFill="0" autoLine="0" autoPict="0">
                <anchor moveWithCells="1">
                  <from>
                    <xdr:col>28</xdr:col>
                    <xdr:colOff>342900</xdr:colOff>
                    <xdr:row>60</xdr:row>
                    <xdr:rowOff>161925</xdr:rowOff>
                  </from>
                  <to>
                    <xdr:col>29</xdr:col>
                    <xdr:colOff>295275</xdr:colOff>
                    <xdr:row>62</xdr:row>
                    <xdr:rowOff>9525</xdr:rowOff>
                  </to>
                </anchor>
              </controlPr>
            </control>
          </mc:Choice>
        </mc:AlternateContent>
        <mc:AlternateContent xmlns:mc="http://schemas.openxmlformats.org/markup-compatibility/2006">
          <mc:Choice Requires="x14">
            <control shapeId="1126" r:id="rId32" name="Check Box 102">
              <controlPr defaultSize="0" autoFill="0" autoLine="0" autoPict="0">
                <anchor moveWithCells="1">
                  <from>
                    <xdr:col>35</xdr:col>
                    <xdr:colOff>0</xdr:colOff>
                    <xdr:row>60</xdr:row>
                    <xdr:rowOff>161925</xdr:rowOff>
                  </from>
                  <to>
                    <xdr:col>35</xdr:col>
                    <xdr:colOff>304800</xdr:colOff>
                    <xdr:row>62</xdr:row>
                    <xdr:rowOff>9525</xdr:rowOff>
                  </to>
                </anchor>
              </controlPr>
            </control>
          </mc:Choice>
        </mc:AlternateContent>
        <mc:AlternateContent xmlns:mc="http://schemas.openxmlformats.org/markup-compatibility/2006">
          <mc:Choice Requires="x14">
            <control shapeId="1127" r:id="rId33" name="Check Box 103">
              <controlPr defaultSize="0" autoFill="0" autoLine="0" autoPict="0">
                <anchor moveWithCells="1">
                  <from>
                    <xdr:col>29</xdr:col>
                    <xdr:colOff>0</xdr:colOff>
                    <xdr:row>75</xdr:row>
                    <xdr:rowOff>161925</xdr:rowOff>
                  </from>
                  <to>
                    <xdr:col>29</xdr:col>
                    <xdr:colOff>304800</xdr:colOff>
                    <xdr:row>77</xdr:row>
                    <xdr:rowOff>9525</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35</xdr:col>
                    <xdr:colOff>0</xdr:colOff>
                    <xdr:row>75</xdr:row>
                    <xdr:rowOff>171450</xdr:rowOff>
                  </from>
                  <to>
                    <xdr:col>35</xdr:col>
                    <xdr:colOff>304800</xdr:colOff>
                    <xdr:row>77</xdr:row>
                    <xdr:rowOff>19050</xdr:rowOff>
                  </to>
                </anchor>
              </controlPr>
            </control>
          </mc:Choice>
        </mc:AlternateContent>
        <mc:AlternateContent xmlns:mc="http://schemas.openxmlformats.org/markup-compatibility/2006">
          <mc:Choice Requires="x14">
            <control shapeId="1129" r:id="rId35" name="Check Box 105">
              <controlPr defaultSize="0" autoFill="0" autoLine="0" autoPict="0">
                <anchor moveWithCells="1">
                  <from>
                    <xdr:col>29</xdr:col>
                    <xdr:colOff>0</xdr:colOff>
                    <xdr:row>90</xdr:row>
                    <xdr:rowOff>161925</xdr:rowOff>
                  </from>
                  <to>
                    <xdr:col>29</xdr:col>
                    <xdr:colOff>304800</xdr:colOff>
                    <xdr:row>92</xdr:row>
                    <xdr:rowOff>9525</xdr:rowOff>
                  </to>
                </anchor>
              </controlPr>
            </control>
          </mc:Choice>
        </mc:AlternateContent>
        <mc:AlternateContent xmlns:mc="http://schemas.openxmlformats.org/markup-compatibility/2006">
          <mc:Choice Requires="x14">
            <control shapeId="1130" r:id="rId36" name="Check Box 106">
              <controlPr defaultSize="0" autoFill="0" autoLine="0" autoPict="0">
                <anchor moveWithCells="1">
                  <from>
                    <xdr:col>35</xdr:col>
                    <xdr:colOff>0</xdr:colOff>
                    <xdr:row>90</xdr:row>
                    <xdr:rowOff>161925</xdr:rowOff>
                  </from>
                  <to>
                    <xdr:col>35</xdr:col>
                    <xdr:colOff>304800</xdr:colOff>
                    <xdr:row>92</xdr:row>
                    <xdr:rowOff>9525</xdr:rowOff>
                  </to>
                </anchor>
              </controlPr>
            </control>
          </mc:Choice>
        </mc:AlternateContent>
        <mc:AlternateContent xmlns:mc="http://schemas.openxmlformats.org/markup-compatibility/2006">
          <mc:Choice Requires="x14">
            <control shapeId="1131" r:id="rId37" name="Check Box 107">
              <controlPr defaultSize="0" autoFill="0" autoLine="0" autoPict="0">
                <anchor moveWithCells="1">
                  <from>
                    <xdr:col>28</xdr:col>
                    <xdr:colOff>342900</xdr:colOff>
                    <xdr:row>105</xdr:row>
                    <xdr:rowOff>161925</xdr:rowOff>
                  </from>
                  <to>
                    <xdr:col>29</xdr:col>
                    <xdr:colOff>295275</xdr:colOff>
                    <xdr:row>107</xdr:row>
                    <xdr:rowOff>9525</xdr:rowOff>
                  </to>
                </anchor>
              </controlPr>
            </control>
          </mc:Choice>
        </mc:AlternateContent>
        <mc:AlternateContent xmlns:mc="http://schemas.openxmlformats.org/markup-compatibility/2006">
          <mc:Choice Requires="x14">
            <control shapeId="1132" r:id="rId38" name="Check Box 108">
              <controlPr defaultSize="0" autoFill="0" autoLine="0" autoPict="0">
                <anchor moveWithCells="1">
                  <from>
                    <xdr:col>35</xdr:col>
                    <xdr:colOff>0</xdr:colOff>
                    <xdr:row>105</xdr:row>
                    <xdr:rowOff>161925</xdr:rowOff>
                  </from>
                  <to>
                    <xdr:col>35</xdr:col>
                    <xdr:colOff>304800</xdr:colOff>
                    <xdr:row>107</xdr:row>
                    <xdr:rowOff>9525</xdr:rowOff>
                  </to>
                </anchor>
              </controlPr>
            </control>
          </mc:Choice>
        </mc:AlternateContent>
        <mc:AlternateContent xmlns:mc="http://schemas.openxmlformats.org/markup-compatibility/2006">
          <mc:Choice Requires="x14">
            <control shapeId="1133" r:id="rId39" name="Check Box 109">
              <controlPr defaultSize="0" autoFill="0" autoLine="0" autoPict="0">
                <anchor moveWithCells="1">
                  <from>
                    <xdr:col>29</xdr:col>
                    <xdr:colOff>0</xdr:colOff>
                    <xdr:row>120</xdr:row>
                    <xdr:rowOff>161925</xdr:rowOff>
                  </from>
                  <to>
                    <xdr:col>29</xdr:col>
                    <xdr:colOff>304800</xdr:colOff>
                    <xdr:row>122</xdr:row>
                    <xdr:rowOff>9525</xdr:rowOff>
                  </to>
                </anchor>
              </controlPr>
            </control>
          </mc:Choice>
        </mc:AlternateContent>
        <mc:AlternateContent xmlns:mc="http://schemas.openxmlformats.org/markup-compatibility/2006">
          <mc:Choice Requires="x14">
            <control shapeId="1134" r:id="rId40" name="Check Box 110">
              <controlPr defaultSize="0" autoFill="0" autoLine="0" autoPict="0">
                <anchor moveWithCells="1">
                  <from>
                    <xdr:col>35</xdr:col>
                    <xdr:colOff>0</xdr:colOff>
                    <xdr:row>120</xdr:row>
                    <xdr:rowOff>161925</xdr:rowOff>
                  </from>
                  <to>
                    <xdr:col>35</xdr:col>
                    <xdr:colOff>304800</xdr:colOff>
                    <xdr:row>122</xdr:row>
                    <xdr:rowOff>9525</xdr:rowOff>
                  </to>
                </anchor>
              </controlPr>
            </control>
          </mc:Choice>
        </mc:AlternateContent>
        <mc:AlternateContent xmlns:mc="http://schemas.openxmlformats.org/markup-compatibility/2006">
          <mc:Choice Requires="x14">
            <control shapeId="1135" r:id="rId41" name="Check Box 111">
              <controlPr defaultSize="0" autoFill="0" autoLine="0" autoPict="0">
                <anchor moveWithCells="1">
                  <from>
                    <xdr:col>29</xdr:col>
                    <xdr:colOff>9525</xdr:colOff>
                    <xdr:row>135</xdr:row>
                    <xdr:rowOff>161925</xdr:rowOff>
                  </from>
                  <to>
                    <xdr:col>29</xdr:col>
                    <xdr:colOff>314325</xdr:colOff>
                    <xdr:row>137</xdr:row>
                    <xdr:rowOff>9525</xdr:rowOff>
                  </to>
                </anchor>
              </controlPr>
            </control>
          </mc:Choice>
        </mc:AlternateContent>
        <mc:AlternateContent xmlns:mc="http://schemas.openxmlformats.org/markup-compatibility/2006">
          <mc:Choice Requires="x14">
            <control shapeId="1136" r:id="rId42" name="Check Box 112">
              <controlPr defaultSize="0" autoFill="0" autoLine="0" autoPict="0">
                <anchor moveWithCells="1">
                  <from>
                    <xdr:col>35</xdr:col>
                    <xdr:colOff>0</xdr:colOff>
                    <xdr:row>135</xdr:row>
                    <xdr:rowOff>161925</xdr:rowOff>
                  </from>
                  <to>
                    <xdr:col>35</xdr:col>
                    <xdr:colOff>304800</xdr:colOff>
                    <xdr:row>137</xdr:row>
                    <xdr:rowOff>9525</xdr:rowOff>
                  </to>
                </anchor>
              </controlPr>
            </control>
          </mc:Choice>
        </mc:AlternateContent>
        <mc:AlternateContent xmlns:mc="http://schemas.openxmlformats.org/markup-compatibility/2006">
          <mc:Choice Requires="x14">
            <control shapeId="1137" r:id="rId43" name="Check Box 113">
              <controlPr defaultSize="0" autoFill="0" autoLine="0" autoPict="0">
                <anchor moveWithCells="1">
                  <from>
                    <xdr:col>29</xdr:col>
                    <xdr:colOff>0</xdr:colOff>
                    <xdr:row>150</xdr:row>
                    <xdr:rowOff>161925</xdr:rowOff>
                  </from>
                  <to>
                    <xdr:col>29</xdr:col>
                    <xdr:colOff>304800</xdr:colOff>
                    <xdr:row>152</xdr:row>
                    <xdr:rowOff>9525</xdr:rowOff>
                  </to>
                </anchor>
              </controlPr>
            </control>
          </mc:Choice>
        </mc:AlternateContent>
        <mc:AlternateContent xmlns:mc="http://schemas.openxmlformats.org/markup-compatibility/2006">
          <mc:Choice Requires="x14">
            <control shapeId="1138" r:id="rId44" name="Check Box 114">
              <controlPr defaultSize="0" autoFill="0" autoLine="0" autoPict="0">
                <anchor moveWithCells="1">
                  <from>
                    <xdr:col>35</xdr:col>
                    <xdr:colOff>0</xdr:colOff>
                    <xdr:row>150</xdr:row>
                    <xdr:rowOff>161925</xdr:rowOff>
                  </from>
                  <to>
                    <xdr:col>35</xdr:col>
                    <xdr:colOff>304800</xdr:colOff>
                    <xdr:row>152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B28:S42"/>
  <sheetViews>
    <sheetView tabSelected="1" zoomScaleNormal="100" workbookViewId="0"/>
  </sheetViews>
  <sheetFormatPr defaultRowHeight="13.5" x14ac:dyDescent="0.15"/>
  <cols>
    <col min="1" max="1" width="2.5" customWidth="1"/>
    <col min="2" max="2" width="10.375" customWidth="1"/>
    <col min="3" max="3" width="9.875" customWidth="1"/>
    <col min="4" max="4" width="6.75" customWidth="1"/>
    <col min="5" max="5" width="6.875" bestFit="1" customWidth="1"/>
    <col min="6" max="6" width="12.875" bestFit="1" customWidth="1"/>
    <col min="8" max="10" width="3.625" customWidth="1"/>
    <col min="11" max="19" width="4.625" customWidth="1"/>
  </cols>
  <sheetData>
    <row r="28" spans="2:19" ht="14.25" thickBot="1" x14ac:dyDescent="0.2"/>
    <row r="29" spans="2:19" x14ac:dyDescent="0.15">
      <c r="B29" s="82" t="s">
        <v>72</v>
      </c>
      <c r="C29" s="83" t="s">
        <v>135</v>
      </c>
      <c r="D29" s="84"/>
      <c r="E29" s="276" t="s">
        <v>0</v>
      </c>
      <c r="F29" s="277"/>
      <c r="G29" s="277"/>
      <c r="H29" s="249" t="s">
        <v>17</v>
      </c>
      <c r="I29" s="250"/>
      <c r="J29" s="251"/>
      <c r="K29" s="323" t="s">
        <v>64</v>
      </c>
      <c r="L29" s="324"/>
      <c r="M29" s="325"/>
      <c r="N29" s="236" t="s">
        <v>67</v>
      </c>
      <c r="O29" s="237"/>
      <c r="P29" s="237"/>
      <c r="Q29" s="237"/>
      <c r="R29" s="237"/>
      <c r="S29" s="238"/>
    </row>
    <row r="30" spans="2:19" ht="14.25" thickBot="1" x14ac:dyDescent="0.2">
      <c r="B30" s="81"/>
      <c r="C30" s="85" t="s">
        <v>136</v>
      </c>
      <c r="D30" s="86"/>
      <c r="E30" s="12" t="s">
        <v>1</v>
      </c>
      <c r="F30" s="13" t="s">
        <v>2</v>
      </c>
      <c r="G30" s="20" t="s">
        <v>3</v>
      </c>
      <c r="H30" s="252"/>
      <c r="I30" s="253"/>
      <c r="J30" s="254"/>
      <c r="K30" s="326"/>
      <c r="L30" s="327"/>
      <c r="M30" s="328"/>
      <c r="N30" s="239" t="s">
        <v>30</v>
      </c>
      <c r="O30" s="240"/>
      <c r="P30" s="240"/>
      <c r="Q30" s="241" t="s">
        <v>82</v>
      </c>
      <c r="R30" s="241"/>
      <c r="S30" s="242"/>
    </row>
    <row r="31" spans="2:19" ht="14.25" thickBot="1" x14ac:dyDescent="0.2">
      <c r="B31" s="81" t="s">
        <v>138</v>
      </c>
      <c r="C31" s="321" t="s">
        <v>137</v>
      </c>
      <c r="D31" s="322"/>
      <c r="E31" s="226" t="s">
        <v>4</v>
      </c>
      <c r="F31" s="14" t="s">
        <v>5</v>
      </c>
      <c r="G31" s="15">
        <v>1</v>
      </c>
      <c r="H31" s="318"/>
      <c r="I31" s="319"/>
      <c r="J31" s="320"/>
      <c r="K31" s="232">
        <v>0</v>
      </c>
      <c r="L31" s="233"/>
      <c r="M31" s="234"/>
      <c r="N31" s="329">
        <v>0.1</v>
      </c>
      <c r="O31" s="330"/>
      <c r="P31" s="331"/>
      <c r="Q31" s="232">
        <v>0</v>
      </c>
      <c r="R31" s="233"/>
      <c r="S31" s="234"/>
    </row>
    <row r="32" spans="2:19" ht="14.25" thickBot="1" x14ac:dyDescent="0.2">
      <c r="B32" s="81"/>
      <c r="C32" s="85"/>
      <c r="D32" s="86"/>
      <c r="E32" s="227"/>
      <c r="F32" s="16" t="s">
        <v>6</v>
      </c>
      <c r="G32" s="17">
        <v>2</v>
      </c>
      <c r="H32" s="315"/>
      <c r="I32" s="316"/>
      <c r="J32" s="317"/>
      <c r="K32" s="232">
        <v>0</v>
      </c>
      <c r="L32" s="233"/>
      <c r="M32" s="234"/>
      <c r="N32" s="332"/>
      <c r="O32" s="333"/>
      <c r="P32" s="334"/>
      <c r="Q32" s="205">
        <v>0</v>
      </c>
      <c r="R32" s="206"/>
      <c r="S32" s="207"/>
    </row>
    <row r="33" spans="2:19" ht="14.25" thickBot="1" x14ac:dyDescent="0.2">
      <c r="B33" s="81"/>
      <c r="C33" s="85"/>
      <c r="D33" s="86"/>
      <c r="E33" s="228"/>
      <c r="F33" s="18" t="s">
        <v>7</v>
      </c>
      <c r="G33" s="19">
        <v>3</v>
      </c>
      <c r="H33" s="309"/>
      <c r="I33" s="310"/>
      <c r="J33" s="311"/>
      <c r="K33" s="232">
        <v>0</v>
      </c>
      <c r="L33" s="233"/>
      <c r="M33" s="234"/>
      <c r="N33" s="332"/>
      <c r="O33" s="333"/>
      <c r="P33" s="334"/>
      <c r="Q33" s="211">
        <v>0</v>
      </c>
      <c r="R33" s="212"/>
      <c r="S33" s="213"/>
    </row>
    <row r="34" spans="2:19" ht="14.25" thickBot="1" x14ac:dyDescent="0.2">
      <c r="B34" s="6"/>
      <c r="C34" s="4"/>
      <c r="D34" s="9"/>
      <c r="E34" s="226" t="s">
        <v>8</v>
      </c>
      <c r="F34" s="14" t="s">
        <v>9</v>
      </c>
      <c r="G34" s="15">
        <v>4</v>
      </c>
      <c r="H34" s="318"/>
      <c r="I34" s="319"/>
      <c r="J34" s="320"/>
      <c r="K34" s="232">
        <v>0</v>
      </c>
      <c r="L34" s="233"/>
      <c r="M34" s="234"/>
      <c r="N34" s="332"/>
      <c r="O34" s="333"/>
      <c r="P34" s="334"/>
      <c r="Q34" s="232">
        <v>0</v>
      </c>
      <c r="R34" s="233"/>
      <c r="S34" s="234"/>
    </row>
    <row r="35" spans="2:19" ht="14.25" thickBot="1" x14ac:dyDescent="0.2">
      <c r="B35" s="6"/>
      <c r="C35" s="4"/>
      <c r="D35" s="9"/>
      <c r="E35" s="227"/>
      <c r="F35" s="16" t="s">
        <v>10</v>
      </c>
      <c r="G35" s="17">
        <v>5</v>
      </c>
      <c r="H35" s="315"/>
      <c r="I35" s="316"/>
      <c r="J35" s="317"/>
      <c r="K35" s="232">
        <v>0</v>
      </c>
      <c r="L35" s="233"/>
      <c r="M35" s="234"/>
      <c r="N35" s="332"/>
      <c r="O35" s="333"/>
      <c r="P35" s="334"/>
      <c r="Q35" s="205">
        <v>0</v>
      </c>
      <c r="R35" s="206"/>
      <c r="S35" s="207"/>
    </row>
    <row r="36" spans="2:19" ht="14.25" thickBot="1" x14ac:dyDescent="0.2">
      <c r="B36" s="6"/>
      <c r="C36" s="1"/>
      <c r="D36" s="2"/>
      <c r="E36" s="227"/>
      <c r="F36" s="16" t="s">
        <v>11</v>
      </c>
      <c r="G36" s="17">
        <v>6</v>
      </c>
      <c r="H36" s="315"/>
      <c r="I36" s="316"/>
      <c r="J36" s="317"/>
      <c r="K36" s="232">
        <v>0</v>
      </c>
      <c r="L36" s="233"/>
      <c r="M36" s="234"/>
      <c r="N36" s="332"/>
      <c r="O36" s="333"/>
      <c r="P36" s="334"/>
      <c r="Q36" s="205">
        <v>0</v>
      </c>
      <c r="R36" s="206"/>
      <c r="S36" s="207"/>
    </row>
    <row r="37" spans="2:19" ht="14.25" thickBot="1" x14ac:dyDescent="0.2">
      <c r="B37" s="7"/>
      <c r="C37" s="5"/>
      <c r="D37" s="10"/>
      <c r="E37" s="227"/>
      <c r="F37" s="16" t="s">
        <v>12</v>
      </c>
      <c r="G37" s="17">
        <v>7</v>
      </c>
      <c r="H37" s="315"/>
      <c r="I37" s="316"/>
      <c r="J37" s="317"/>
      <c r="K37" s="232">
        <v>0</v>
      </c>
      <c r="L37" s="233"/>
      <c r="M37" s="234"/>
      <c r="N37" s="332"/>
      <c r="O37" s="333"/>
      <c r="P37" s="334"/>
      <c r="Q37" s="205">
        <v>0</v>
      </c>
      <c r="R37" s="206"/>
      <c r="S37" s="207"/>
    </row>
    <row r="38" spans="2:19" ht="14.25" thickBot="1" x14ac:dyDescent="0.2">
      <c r="B38" s="7"/>
      <c r="C38" s="5"/>
      <c r="D38" s="10"/>
      <c r="E38" s="227"/>
      <c r="F38" s="16" t="s">
        <v>13</v>
      </c>
      <c r="G38" s="17">
        <v>8</v>
      </c>
      <c r="H38" s="315"/>
      <c r="I38" s="316"/>
      <c r="J38" s="317"/>
      <c r="K38" s="232">
        <v>0</v>
      </c>
      <c r="L38" s="233"/>
      <c r="M38" s="234"/>
      <c r="N38" s="332"/>
      <c r="O38" s="333"/>
      <c r="P38" s="334"/>
      <c r="Q38" s="205">
        <v>0</v>
      </c>
      <c r="R38" s="206"/>
      <c r="S38" s="207"/>
    </row>
    <row r="39" spans="2:19" ht="14.25" thickBot="1" x14ac:dyDescent="0.2">
      <c r="B39" s="6"/>
      <c r="C39" s="1"/>
      <c r="D39" s="2"/>
      <c r="E39" s="227"/>
      <c r="F39" s="16" t="s">
        <v>14</v>
      </c>
      <c r="G39" s="17">
        <v>9</v>
      </c>
      <c r="H39" s="315"/>
      <c r="I39" s="316"/>
      <c r="J39" s="317"/>
      <c r="K39" s="232">
        <v>0</v>
      </c>
      <c r="L39" s="233"/>
      <c r="M39" s="234"/>
      <c r="N39" s="332"/>
      <c r="O39" s="333"/>
      <c r="P39" s="334"/>
      <c r="Q39" s="205">
        <v>0</v>
      </c>
      <c r="R39" s="206"/>
      <c r="S39" s="207"/>
    </row>
    <row r="40" spans="2:19" ht="14.25" thickBot="1" x14ac:dyDescent="0.2">
      <c r="B40" s="267" t="s">
        <v>76</v>
      </c>
      <c r="C40" s="268"/>
      <c r="D40" s="312"/>
      <c r="E40" s="227"/>
      <c r="F40" s="16" t="s">
        <v>15</v>
      </c>
      <c r="G40" s="17">
        <v>10</v>
      </c>
      <c r="H40" s="315"/>
      <c r="I40" s="316"/>
      <c r="J40" s="317"/>
      <c r="K40" s="232">
        <v>0</v>
      </c>
      <c r="L40" s="233"/>
      <c r="M40" s="234"/>
      <c r="N40" s="332"/>
      <c r="O40" s="333"/>
      <c r="P40" s="334"/>
      <c r="Q40" s="205">
        <v>0</v>
      </c>
      <c r="R40" s="206"/>
      <c r="S40" s="207"/>
    </row>
    <row r="41" spans="2:19" ht="14.25" thickBot="1" x14ac:dyDescent="0.2">
      <c r="B41" s="269"/>
      <c r="C41" s="270"/>
      <c r="D41" s="313"/>
      <c r="E41" s="228"/>
      <c r="F41" s="18" t="s">
        <v>16</v>
      </c>
      <c r="G41" s="19">
        <v>11</v>
      </c>
      <c r="H41" s="309"/>
      <c r="I41" s="310"/>
      <c r="J41" s="311"/>
      <c r="K41" s="232">
        <v>0</v>
      </c>
      <c r="L41" s="233"/>
      <c r="M41" s="234"/>
      <c r="N41" s="335"/>
      <c r="O41" s="336"/>
      <c r="P41" s="337"/>
      <c r="Q41" s="211">
        <v>0</v>
      </c>
      <c r="R41" s="212"/>
      <c r="S41" s="213"/>
    </row>
    <row r="42" spans="2:19" ht="14.25" thickBot="1" x14ac:dyDescent="0.2">
      <c r="B42" s="271"/>
      <c r="C42" s="272"/>
      <c r="D42" s="314"/>
      <c r="E42" s="243" t="s">
        <v>26</v>
      </c>
      <c r="F42" s="244"/>
      <c r="G42" s="244"/>
      <c r="H42" s="203">
        <f>SUM(H31:J41)</f>
        <v>0</v>
      </c>
      <c r="I42" s="278"/>
      <c r="J42" s="279"/>
      <c r="K42" s="88" t="str">
        <f>IF($BG$3=FALSE,"!","")</f>
        <v>!</v>
      </c>
      <c r="L42" s="201">
        <f>SUM(K31:M41)</f>
        <v>0</v>
      </c>
      <c r="M42" s="202"/>
      <c r="N42" s="248"/>
      <c r="O42" s="246"/>
      <c r="P42" s="247"/>
      <c r="Q42" s="88" t="str">
        <f>IF($BG$3=FALSE,"!","")</f>
        <v>!</v>
      </c>
      <c r="R42" s="201">
        <f>SUM(Q31:S41)</f>
        <v>0</v>
      </c>
      <c r="S42" s="202"/>
    </row>
  </sheetData>
  <sheetProtection algorithmName="SHA-512" hashValue="1sVM9wCBoPtDBtJjovd1BQtfETg4b/KT1qGOoEJ+9yb6PwUbLo9dnIJQUmkqsgXymmMQJ3zf1nK1skwO2L2UUg==" saltValue="NgMnrf6JHetDE7lO6wbU7Q==" spinCount="100000" sheet="1" objects="1" scenarios="1"/>
  <mergeCells count="50">
    <mergeCell ref="C31:D31"/>
    <mergeCell ref="E29:G29"/>
    <mergeCell ref="H29:J30"/>
    <mergeCell ref="K29:M30"/>
    <mergeCell ref="N29:S29"/>
    <mergeCell ref="N30:P30"/>
    <mergeCell ref="Q30:S30"/>
    <mergeCell ref="E31:E33"/>
    <mergeCell ref="H31:J31"/>
    <mergeCell ref="K31:M31"/>
    <mergeCell ref="N31:P41"/>
    <mergeCell ref="H33:J33"/>
    <mergeCell ref="K33:M33"/>
    <mergeCell ref="H38:J38"/>
    <mergeCell ref="K38:M38"/>
    <mergeCell ref="Q31:S31"/>
    <mergeCell ref="H32:J32"/>
    <mergeCell ref="K32:M32"/>
    <mergeCell ref="Q32:S32"/>
    <mergeCell ref="Q33:S33"/>
    <mergeCell ref="H37:J37"/>
    <mergeCell ref="K37:M37"/>
    <mergeCell ref="Q37:S37"/>
    <mergeCell ref="Q38:S38"/>
    <mergeCell ref="E34:E41"/>
    <mergeCell ref="H34:J34"/>
    <mergeCell ref="K34:M34"/>
    <mergeCell ref="Q34:S34"/>
    <mergeCell ref="H35:J35"/>
    <mergeCell ref="K35:M35"/>
    <mergeCell ref="Q35:S35"/>
    <mergeCell ref="H36:J36"/>
    <mergeCell ref="K36:M36"/>
    <mergeCell ref="Q36:S36"/>
    <mergeCell ref="H39:J39"/>
    <mergeCell ref="K39:M39"/>
    <mergeCell ref="Q39:S39"/>
    <mergeCell ref="B40:C42"/>
    <mergeCell ref="D40:D42"/>
    <mergeCell ref="H40:J40"/>
    <mergeCell ref="K40:M40"/>
    <mergeCell ref="E42:G42"/>
    <mergeCell ref="H42:J42"/>
    <mergeCell ref="L42:M42"/>
    <mergeCell ref="N42:P42"/>
    <mergeCell ref="R42:S42"/>
    <mergeCell ref="Q40:S40"/>
    <mergeCell ref="H41:J41"/>
    <mergeCell ref="K41:M41"/>
    <mergeCell ref="Q41:S41"/>
  </mergeCells>
  <phoneticPr fontId="2"/>
  <pageMargins left="0.75" right="0.75" top="0.51" bottom="0.5" header="0.51200000000000001" footer="0.51200000000000001"/>
  <pageSetup paperSize="9" scale="78"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10</xdr:col>
                    <xdr:colOff>0</xdr:colOff>
                    <xdr:row>40</xdr:row>
                    <xdr:rowOff>161925</xdr:rowOff>
                  </from>
                  <to>
                    <xdr:col>10</xdr:col>
                    <xdr:colOff>304800</xdr:colOff>
                    <xdr:row>42</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16</xdr:col>
                    <xdr:colOff>0</xdr:colOff>
                    <xdr:row>40</xdr:row>
                    <xdr:rowOff>171450</xdr:rowOff>
                  </from>
                  <to>
                    <xdr:col>16</xdr:col>
                    <xdr:colOff>304800</xdr:colOff>
                    <xdr:row>42</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16</xdr:col>
                    <xdr:colOff>0</xdr:colOff>
                    <xdr:row>40</xdr:row>
                    <xdr:rowOff>161925</xdr:rowOff>
                  </from>
                  <to>
                    <xdr:col>16</xdr:col>
                    <xdr:colOff>304800</xdr:colOff>
                    <xdr:row>42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内訳書（提出用）</vt:lpstr>
      <vt:lpstr>利用車種別集計表（ワークシート）</vt:lpstr>
      <vt:lpstr>記入の手引き</vt:lpstr>
      <vt:lpstr>'内訳書（提出用）'!Print_Area</vt:lpstr>
      <vt:lpstr>'利用車種別集計表（ワークシート）'!Print_Area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2013-04-09T02:01:45Z</cp:lastPrinted>
  <dcterms:created xsi:type="dcterms:W3CDTF">2009-05-11T08:39:58Z</dcterms:created>
  <dcterms:modified xsi:type="dcterms:W3CDTF">2021-02-08T23:41:48Z</dcterms:modified>
</cp:coreProperties>
</file>