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helpdesk7\Desktop\一時作業フォルダ\sakugen_2024\"/>
    </mc:Choice>
  </mc:AlternateContent>
  <workbookProtection workbookAlgorithmName="SHA-512" workbookHashValue="xKrVCmJm7P2B16iBTBLHDz9bc/SDfL1c5yR8/UZzu6UVQSKJ26TdT5VJ4mlmPzKOfKfOAFzDFuJDzcK8M2CxuQ==" workbookSaltValue="qodQY04ZBImHMGol/L1VoA==" workbookSpinCount="100000" lockStructure="1"/>
  <bookViews>
    <workbookView xWindow="0" yWindow="0" windowWidth="19200" windowHeight="8330"/>
  </bookViews>
  <sheets>
    <sheet name="低炭素（高炭素）電力" sheetId="1" r:id="rId1"/>
    <sheet name="低炭素熱" sheetId="4" r:id="rId2"/>
    <sheet name="高効率コージェネ受入" sheetId="10" r:id="rId3"/>
    <sheet name="Sheet2" sheetId="8" state="hidden" r:id="rId4"/>
    <sheet name="CGS事業所外供給" sheetId="11" r:id="rId5"/>
    <sheet name="単位テーブル" sheetId="5" state="hidden" r:id="rId6"/>
    <sheet name="係数テーブル" sheetId="3" state="hidden" r:id="rId7"/>
  </sheets>
  <externalReferences>
    <externalReference r:id="rId8"/>
  </externalReferences>
  <definedNames>
    <definedName name="_xlnm.Print_Area" localSheetId="4">CGS事業所外供給!$A$1:$K$16</definedName>
    <definedName name="_xlnm.Print_Area" localSheetId="2">高効率コージェネ受入!$A$1:$M$24</definedName>
    <definedName name="_xlnm.Print_Area" localSheetId="0">'低炭素（高炭素）電力'!$A$1:$Q$37</definedName>
    <definedName name="_xlnm.Print_Area" localSheetId="1">低炭素熱!$A$1:$P$28</definedName>
    <definedName name="低炭素電力メニュープルダウン対象範囲" localSheetId="4">OFFSET([1]係数テーブル!$A$1,MATCH('[1]低炭素電力（高炭素）電力'!$L$2,[1]係数テーブル!$G:$G,0)-1 + MATCH('[1]低炭素電力（高炭素）電力'!$E$4,OFFSET([1]係数テーブル!$A$1,MATCH('[1]低炭素電力（高炭素）電力'!$L$2,[1]係数テーブル!$G:$G,0)-1,COLUMN([1]係数テーブル!$H$3)-1,COUNTIF([1]係数テーブル!$G:$G,'[1]低炭素電力（高炭素）電力'!$L$2),1),0)-1,COLUMN([1]係数テーブル!$I$3)-1,COUNTIFS([1]係数テーブル!$G:$G,'[1]低炭素電力（高炭素）電力'!$L$2,[1]係数テーブル!$H:$H,'[1]低炭素電力（高炭素）電力'!$E$4),1)</definedName>
    <definedName name="低炭素電力メニュープルダウン対象範囲" localSheetId="2">OFFSET([1]係数テーブル!$A$1,MATCH('[1]低炭素電力（高炭素）電力'!$L$2,[1]係数テーブル!$G:$G,0)-1 + MATCH('[1]低炭素電力（高炭素）電力'!$E$4,OFFSET([1]係数テーブル!$A$1,MATCH('[1]低炭素電力（高炭素）電力'!$L$2,[1]係数テーブル!$G:$G,0)-1,COLUMN([1]係数テーブル!$H$3)-1,COUNTIF([1]係数テーブル!$G:$G,'[1]低炭素電力（高炭素）電力'!$L$2),1),0)-1,COLUMN([1]係数テーブル!$I$3)-1,COUNTIFS([1]係数テーブル!$G:$G,'[1]低炭素電力（高炭素）電力'!$L$2,[1]係数テーブル!$H:$H,'[1]低炭素電力（高炭素）電力'!$E$4),1)</definedName>
    <definedName name="低炭素電力メニュープルダウン対象範囲">OFFSET(係数テーブル!$A$1,MATCH('低炭素（高炭素）電力'!$L$2,係数テーブル!$G:$G,0)-1 + MATCH('低炭素（高炭素）電力'!$E$4,OFFSET(係数テーブル!$A$1,MATCH('低炭素（高炭素）電力'!$L$2,係数テーブル!$G:$G,0)-1,COLUMN(係数テーブル!$H$3)-1,COUNTIF(係数テーブル!$G:$G,'低炭素（高炭素）電力'!$L$2),1),0)-1,COLUMN(係数テーブル!$I$3)-1,COUNTIFS(係数テーブル!$G:$G,'低炭素（高炭素）電力'!$L$2,係数テーブル!$H:$H,'低炭素（高炭素）電力'!$E$4),1)</definedName>
    <definedName name="低炭素電力メニュー検索範囲" localSheetId="4">OFFSET([1]係数テーブル!$A$1,MATCH('[1]低炭素電力（高炭素）電力'!$L$2,[1]係数テーブル!$G:$G,0)-1 + MATCH('[1]低炭素電力（高炭素）電力'!$E$4,OFFSET([1]係数テーブル!$A$1,MATCH('[1]低炭素電力（高炭素）電力'!$L$2,[1]係数テーブル!$G:$G,0)-1,COLUMN([1]係数テーブル!$H$3)-1,COUNTIF([1]係数テーブル!$G:$G,'[1]低炭素電力（高炭素）電力'!$L$2),1),0)-1,COLUMN([1]係数テーブル!$I$3)-1,COUNTIFS([1]係数テーブル!$G:$G,'[1]低炭素電力（高炭素）電力'!$L$2,[1]係数テーブル!$H:$H,'[1]低炭素電力（高炭素）電力'!$E$4),3)</definedName>
    <definedName name="低炭素電力メニュー検索範囲" localSheetId="2">OFFSET([1]係数テーブル!$A$1,MATCH('[1]低炭素電力（高炭素）電力'!$L$2,[1]係数テーブル!$G:$G,0)-1 + MATCH('[1]低炭素電力（高炭素）電力'!$E$4,OFFSET([1]係数テーブル!$A$1,MATCH('[1]低炭素電力（高炭素）電力'!$L$2,[1]係数テーブル!$G:$G,0)-1,COLUMN([1]係数テーブル!$H$3)-1,COUNTIF([1]係数テーブル!$G:$G,'[1]低炭素電力（高炭素）電力'!$L$2),1),0)-1,COLUMN([1]係数テーブル!$I$3)-1,COUNTIFS([1]係数テーブル!$G:$G,'[1]低炭素電力（高炭素）電力'!$L$2,[1]係数テーブル!$H:$H,'[1]低炭素電力（高炭素）電力'!$E$4),3)</definedName>
    <definedName name="低炭素電力メニュー検索範囲">OFFSET(係数テーブル!$A$1,MATCH('低炭素（高炭素）電力'!$L$2,係数テーブル!$G:$G,0)-1 + MATCH('低炭素（高炭素）電力'!$E$4,OFFSET(係数テーブル!$A$1,MATCH('低炭素（高炭素）電力'!$L$2,係数テーブル!$G:$G,0)-1,COLUMN(係数テーブル!$H$3)-1,COUNTIF(係数テーブル!$G:$G,'低炭素（高炭素）電力'!$L$2),1),0)-1,COLUMN(係数テーブル!$I$3)-1,COUNTIFS(係数テーブル!$G:$G,'低炭素（高炭素）電力'!$L$2,係数テーブル!$H:$H,'低炭素（高炭素）電力'!$E$4),3)</definedName>
    <definedName name="低炭素電力事業者プルダウン対象範囲" localSheetId="4">OFFSET([1]係数テーブル!$A$1,MATCH('[1]低炭素電力（高炭素）電力'!$L$2,[1]係数テーブル!$A:$A,0)-1,COLUMN([1]係数テーブル!$B$3)-1,COUNTIF([1]係数テーブル!$A:$A,'[1]低炭素電力（高炭素）電力'!$L$2),1)</definedName>
    <definedName name="低炭素電力事業者プルダウン対象範囲" localSheetId="2">OFFSET([1]係数テーブル!$A$1,MATCH('[1]低炭素電力（高炭素）電力'!$L$2,[1]係数テーブル!$A:$A,0)-1,COLUMN([1]係数テーブル!$B$3)-1,COUNTIF([1]係数テーブル!$A:$A,'[1]低炭素電力（高炭素）電力'!$L$2),1)</definedName>
    <definedName name="低炭素電力事業者プルダウン対象範囲">OFFSET(係数テーブル!$A$1,MATCH('低炭素（高炭素）電力'!$L$2,係数テーブル!$A:$A,0)-1,COLUMN(係数テーブル!$B$3)-1,COUNTIF(係数テーブル!$A:$A,'低炭素（高炭素）電力'!$L$2),1)</definedName>
    <definedName name="低炭素電力事業者検索範囲" localSheetId="4">OFFSET([1]係数テーブル!$A$1,MATCH('[1]低炭素電力（高炭素）電力'!$L$2,[1]係数テーブル!$A:$A,0)-1,COLUMN([1]係数テーブル!$B$3)-1,COUNTIF([1]係数テーブル!$A:$A,'[1]低炭素電力（高炭素）電力'!$L$2),4)</definedName>
    <definedName name="低炭素電力事業者検索範囲" localSheetId="2">OFFSET([1]係数テーブル!$A$1,MATCH('[1]低炭素電力（高炭素）電力'!$L$2,[1]係数テーブル!$A:$A,0)-1,COLUMN([1]係数テーブル!$B$3)-1,COUNTIF([1]係数テーブル!$A:$A,'[1]低炭素電力（高炭素）電力'!$L$2),4)</definedName>
    <definedName name="低炭素電力事業者検索範囲">OFFSET(係数テーブル!$A$1,MATCH('低炭素（高炭素）電力'!$L$2,係数テーブル!$A:$A,0)-1,COLUMN(係数テーブル!$B$3)-1,COUNTIF(係数テーブル!$A:$A,'低炭素（高炭素）電力'!$L$2),4)</definedName>
    <definedName name="低炭素熱プルダウン対象範囲" localSheetId="4">OFFSET([1]係数テーブル!$A$1,MATCH([1]低炭素熱!$M$2,[1]係数テーブル!$M:$M,0)-1,COLUMN([1]係数テーブル!$N$3)-1,COUNTIF([1]係数テーブル!$M:$M,[1]低炭素熱!$M$2),1)</definedName>
    <definedName name="低炭素熱プルダウン対象範囲" localSheetId="2">OFFSET([1]係数テーブル!$A$1,MATCH([1]低炭素熱!$M$2,[1]係数テーブル!$M:$M,0)-1,COLUMN([1]係数テーブル!$N$3)-1,COUNTIF([1]係数テーブル!$M:$M,[1]低炭素熱!$M$2),1)</definedName>
    <definedName name="低炭素熱プルダウン対象範囲">OFFSET(係数テーブル!$A$1,MATCH(低炭素熱!$M$2,係数テーブル!$M:$M,0)-1,COLUMN(係数テーブル!$N$3)-1,COUNTIF(係数テーブル!$M:$M,低炭素熱!$M$2),1)</definedName>
    <definedName name="低炭素熱検索範囲" localSheetId="4">OFFSET([1]係数テーブル!$A$1,MATCH([1]低炭素熱!$M$2,[1]係数テーブル!$M:$M,0)-1,COLUMN([1]係数テーブル!$N$3)-1,COUNTIF([1]係数テーブル!$M:$M,[1]低炭素熱!$M$2),2)</definedName>
    <definedName name="低炭素熱検索範囲" localSheetId="2">OFFSET([1]係数テーブル!$A$1,MATCH([1]低炭素熱!$M$2,[1]係数テーブル!$M:$M,0)-1,COLUMN([1]係数テーブル!$N$3)-1,COUNTIF([1]係数テーブル!$M:$M,[1]低炭素熱!$M$2),2)</definedName>
    <definedName name="低炭素熱検索範囲">OFFSET(係数テーブル!$A$1,MATCH(低炭素熱!$M$2,係数テーブル!$M:$M,0)-1,COLUMN(係数テーブル!$N$3)-1,COUNTIF(係数テーブル!$M:$M,低炭素熱!$M$2),2)</definedName>
  </definedNames>
  <calcPr calcId="162913"/>
</workbook>
</file>

<file path=xl/calcChain.xml><?xml version="1.0" encoding="utf-8"?>
<calcChain xmlns="http://schemas.openxmlformats.org/spreadsheetml/2006/main">
  <c r="E7" i="1" l="1"/>
  <c r="E53" i="3" l="1"/>
  <c r="E52" i="3"/>
  <c r="E51" i="3"/>
  <c r="E50" i="3"/>
  <c r="E49" i="3"/>
  <c r="E48" i="3"/>
  <c r="E47" i="3"/>
  <c r="E46" i="3"/>
  <c r="E45" i="3"/>
  <c r="E44" i="3"/>
  <c r="E43" i="3"/>
  <c r="E42" i="3"/>
  <c r="E41" i="3"/>
  <c r="E40" i="3"/>
  <c r="E39" i="3"/>
  <c r="E38" i="3"/>
  <c r="E37" i="3"/>
  <c r="E36" i="3"/>
  <c r="E35" i="3"/>
  <c r="L5" i="1" l="1"/>
  <c r="H28" i="1" s="1"/>
  <c r="I11" i="11" l="1"/>
  <c r="I10" i="11" l="1"/>
  <c r="I9" i="11"/>
  <c r="I15" i="11" l="1"/>
  <c r="I14" i="11"/>
  <c r="I19" i="10" l="1"/>
  <c r="E19" i="10"/>
  <c r="I18" i="10"/>
  <c r="E18" i="10"/>
  <c r="I17" i="10"/>
  <c r="E17" i="10"/>
  <c r="I16" i="10"/>
  <c r="E16" i="10"/>
  <c r="B16" i="10"/>
  <c r="J23" i="10" s="1"/>
  <c r="E34" i="3"/>
  <c r="J22" i="10" l="1"/>
  <c r="L4" i="1" l="1"/>
  <c r="L28" i="1" l="1"/>
  <c r="P20" i="4"/>
  <c r="P21" i="4"/>
  <c r="P22" i="4"/>
  <c r="P19" i="4"/>
  <c r="P9" i="4"/>
  <c r="P10" i="4"/>
  <c r="P11" i="4"/>
  <c r="P12" i="4"/>
  <c r="P13" i="4"/>
  <c r="P14" i="4"/>
  <c r="P15" i="4"/>
  <c r="P8" i="4"/>
  <c r="E22" i="3" l="1"/>
  <c r="E32" i="1" l="1"/>
  <c r="N28" i="1"/>
  <c r="E33" i="3" l="1"/>
  <c r="E32" i="3"/>
  <c r="E31" i="3"/>
  <c r="E30" i="3"/>
  <c r="E29" i="3"/>
  <c r="E28" i="3"/>
  <c r="E27" i="3"/>
  <c r="E26" i="3"/>
  <c r="E25" i="3"/>
  <c r="E24" i="3"/>
  <c r="E23" i="3"/>
  <c r="M4" i="4" l="1"/>
  <c r="G28" i="1" l="1"/>
  <c r="O28" i="1" l="1"/>
  <c r="M28" i="1"/>
  <c r="I27" i="1"/>
  <c r="K28" i="1"/>
  <c r="N27" i="1"/>
  <c r="L27" i="1"/>
  <c r="P9" i="1"/>
  <c r="B28" i="1" l="1"/>
  <c r="B32" i="1"/>
  <c r="I28" i="1" l="1"/>
  <c r="M35" i="1" s="1"/>
  <c r="P23" i="1"/>
  <c r="P22" i="1"/>
  <c r="P21" i="1"/>
  <c r="P20" i="1"/>
  <c r="P15" i="1"/>
  <c r="P12" i="1"/>
  <c r="P13" i="1"/>
  <c r="P14" i="1"/>
  <c r="I25" i="4" l="1"/>
  <c r="P11" i="1"/>
  <c r="P10" i="1"/>
  <c r="P16" i="1" l="1"/>
  <c r="B25" i="4"/>
  <c r="M27" i="4" s="1"/>
  <c r="M36" i="1" l="1"/>
</calcChain>
</file>

<file path=xl/comments1.xml><?xml version="1.0" encoding="utf-8"?>
<comments xmlns="http://schemas.openxmlformats.org/spreadsheetml/2006/main">
  <authors>
    <author>佐藤  佳記</author>
    <author>ヘルプデスク７</author>
  </authors>
  <commentList>
    <comment ref="G4" authorId="0" shapeId="0">
      <text>
        <r>
          <rPr>
            <sz val="9"/>
            <color indexed="81"/>
            <rFont val="BIZ UDP明朝 Medium"/>
            <family val="1"/>
            <charset val="128"/>
          </rPr>
          <t>◎以下3事業者は、2022年度申請において、初めて電力メニューで認定を受けたため、当該認定年度においても削減量算定が適用される。
・日本ファシリティ・ソリューション株式会社
・株式会社UPDATER
・東京エコサービス株式会社</t>
        </r>
      </text>
    </comment>
    <comment ref="G14" authorId="1" shapeId="0">
      <text>
        <r>
          <rPr>
            <sz val="9"/>
            <color indexed="81"/>
            <rFont val="MS P ゴシック"/>
            <family val="3"/>
            <charset val="128"/>
          </rPr>
          <t>◎以下3事業者は、初めて電力メニューで認定を受けたため、当該認定年度においても削減量算定が適用される。
・アーバンエナジー株式会社
・ゼロワットパワー株式会社</t>
        </r>
      </text>
    </comment>
    <comment ref="A78" authorId="0" shapeId="0">
      <text>
        <r>
          <rPr>
            <sz val="9"/>
            <color indexed="81"/>
            <rFont val="BIZ UDP明朝 Medium"/>
            <family val="1"/>
            <charset val="128"/>
          </rPr>
          <t>◎以下3事業者は、2022年度申請において、初めて電力メニューで認定を受けたため、当該認定年度においても削減量算定が適用される。
・日本ファシリティ・ソリューション株式会社
・株式会社UPDATER
・東京エコサービス株式会社
◎以下事業者は、2022年度申請において、2021年度に初めて都内供給した事業者として認定を受けたため、当該認定年度においても削減量算定が適用される。
・瑞穂町地域スマートエネルギー株式会社</t>
        </r>
      </text>
    </comment>
    <comment ref="A80" authorId="1" shapeId="0">
      <text>
        <r>
          <rPr>
            <sz val="9"/>
            <color indexed="81"/>
            <rFont val="MS P ゴシック"/>
            <family val="3"/>
            <charset val="128"/>
          </rPr>
          <t xml:space="preserve">◎以下2事業者は、初めて電力メニューで認定を受けたため、当該認定年度においても削減量算定が適用される。
なお、2022年度申請時には全体供給で認定されているため、全体供給・メニューで選択することができる。
・アーバンエナジー株式会社
・ゼロワットパワー株式会社
</t>
        </r>
      </text>
    </comment>
  </commentList>
</comments>
</file>

<file path=xl/sharedStrings.xml><?xml version="1.0" encoding="utf-8"?>
<sst xmlns="http://schemas.openxmlformats.org/spreadsheetml/2006/main" count="568" uniqueCount="275">
  <si>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</si>
  <si>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</si>
  <si>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</si>
  <si>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</si>
  <si>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</si>
  <si>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</si>
  <si>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</si>
  <si>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</si>
  <si>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</si>
  <si>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</si>
  <si>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</si>
  <si>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</si>
  <si>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排出係数</t>
    <rPh sb="0" eb="2">
      <t>ハイシュツ</t>
    </rPh>
    <rPh sb="2" eb="4">
      <t>ケイスウ</t>
    </rPh>
    <phoneticPr fontId="1"/>
  </si>
  <si>
    <t>低炭素熱供給区域</t>
    <rPh sb="0" eb="3">
      <t>テイタンソ</t>
    </rPh>
    <rPh sb="3" eb="4">
      <t>ネツ</t>
    </rPh>
    <rPh sb="4" eb="6">
      <t>キョウキュウ</t>
    </rPh>
    <rPh sb="6" eb="8">
      <t>クイキ</t>
    </rPh>
    <phoneticPr fontId="1"/>
  </si>
  <si>
    <t>高効率コージェネ供給事業者</t>
    <rPh sb="0" eb="3">
      <t>コウコウリツ</t>
    </rPh>
    <rPh sb="8" eb="10">
      <t>キョウキュウ</t>
    </rPh>
    <rPh sb="10" eb="13">
      <t>ジギョウシャ</t>
    </rPh>
    <phoneticPr fontId="1"/>
  </si>
  <si>
    <t>電力</t>
    <rPh sb="0" eb="2">
      <t>デンリョク</t>
    </rPh>
    <phoneticPr fontId="1"/>
  </si>
  <si>
    <t>熱</t>
    <rPh sb="0" eb="1">
      <t>ネツ</t>
    </rPh>
    <phoneticPr fontId="1"/>
  </si>
  <si>
    <t>高効率コージェネ供給事業者のコージェネ設置年</t>
    <rPh sb="0" eb="3">
      <t>コウコウリツ</t>
    </rPh>
    <rPh sb="8" eb="10">
      <t>キョウキュウ</t>
    </rPh>
    <rPh sb="10" eb="13">
      <t>ジギョウシャ</t>
    </rPh>
    <rPh sb="19" eb="21">
      <t>セッチ</t>
    </rPh>
    <rPh sb="21" eb="22">
      <t>ネン</t>
    </rPh>
    <phoneticPr fontId="1"/>
  </si>
  <si>
    <t>事業所の基準年度</t>
    <rPh sb="0" eb="3">
      <t>ジギョウショ</t>
    </rPh>
    <rPh sb="4" eb="6">
      <t>キジュン</t>
    </rPh>
    <rPh sb="6" eb="8">
      <t>ネンド</t>
    </rPh>
    <phoneticPr fontId="1"/>
  </si>
  <si>
    <t>年から</t>
    <rPh sb="0" eb="1">
      <t>ネン</t>
    </rPh>
    <phoneticPr fontId="1"/>
  </si>
  <si>
    <t>年まで</t>
    <rPh sb="0" eb="1">
      <t>ネン</t>
    </rPh>
    <phoneticPr fontId="1"/>
  </si>
  <si>
    <t>過去実績</t>
    <rPh sb="0" eb="2">
      <t>カコ</t>
    </rPh>
    <rPh sb="2" eb="4">
      <t>ジッセキ</t>
    </rPh>
    <phoneticPr fontId="1"/>
  </si>
  <si>
    <t>原単位</t>
    <rPh sb="0" eb="3">
      <t>ゲンタンイ</t>
    </rPh>
    <phoneticPr fontId="1"/>
  </si>
  <si>
    <t>年度</t>
    <rPh sb="0" eb="2">
      <t>ネンド</t>
    </rPh>
    <phoneticPr fontId="1"/>
  </si>
  <si>
    <t>算定式</t>
    <rPh sb="0" eb="2">
      <t>サンテイ</t>
    </rPh>
    <rPh sb="2" eb="3">
      <t>シキ</t>
    </rPh>
    <phoneticPr fontId="1"/>
  </si>
  <si>
    <t>適用</t>
    <rPh sb="0" eb="2">
      <t>テキヨウ</t>
    </rPh>
    <phoneticPr fontId="1"/>
  </si>
  <si>
    <t>供給事業者</t>
    <rPh sb="0" eb="2">
      <t>キョウキュウ</t>
    </rPh>
    <rPh sb="2" eb="5">
      <t>ジギョウシャ</t>
    </rPh>
    <phoneticPr fontId="1"/>
  </si>
  <si>
    <t>排出係数</t>
    <rPh sb="0" eb="2">
      <t>ハイシュツ</t>
    </rPh>
    <rPh sb="2" eb="4">
      <t>ケイスウ</t>
    </rPh>
    <phoneticPr fontId="1"/>
  </si>
  <si>
    <t>低炭素熱</t>
    <rPh sb="0" eb="3">
      <t>テイタンソ</t>
    </rPh>
    <rPh sb="3" eb="4">
      <t>ネツ</t>
    </rPh>
    <phoneticPr fontId="1"/>
  </si>
  <si>
    <t>銀座二・三丁目</t>
  </si>
  <si>
    <t>丸の内一丁目</t>
  </si>
  <si>
    <t>西池袋</t>
  </si>
  <si>
    <t>新川</t>
  </si>
  <si>
    <t>神田駿河台</t>
  </si>
  <si>
    <t>芝浦四丁目</t>
  </si>
  <si>
    <t>銀座五・六丁目</t>
  </si>
  <si>
    <t>箱崎</t>
  </si>
  <si>
    <t>東品川二丁目</t>
  </si>
  <si>
    <t>府中日鋼町</t>
  </si>
  <si>
    <t>恵比寿</t>
  </si>
  <si>
    <t>京橋二丁目</t>
  </si>
  <si>
    <t>後楽一丁目</t>
  </si>
  <si>
    <t>八王子旭町</t>
  </si>
  <si>
    <t>臨海副都心</t>
  </si>
  <si>
    <t>大崎一丁目</t>
  </si>
  <si>
    <t>晴海一丁目</t>
  </si>
  <si>
    <t>新砂三丁目</t>
  </si>
  <si>
    <t>排出係数(t-CO2/GJ)</t>
    <rPh sb="0" eb="2">
      <t>ハイシュツ</t>
    </rPh>
    <rPh sb="2" eb="4">
      <t>ケイスウ</t>
    </rPh>
    <phoneticPr fontId="1"/>
  </si>
  <si>
    <t>使用量</t>
    <rPh sb="0" eb="3">
      <t>シヨウリョウ</t>
    </rPh>
    <phoneticPr fontId="1"/>
  </si>
  <si>
    <t>単位</t>
    <rPh sb="0" eb="2">
      <t>タンイ</t>
    </rPh>
    <phoneticPr fontId="1"/>
  </si>
  <si>
    <t>千kWh</t>
    <rPh sb="0" eb="1">
      <t>セン</t>
    </rPh>
    <phoneticPr fontId="1"/>
  </si>
  <si>
    <t>kWh</t>
    <phoneticPr fontId="1"/>
  </si>
  <si>
    <t>GJ</t>
  </si>
  <si>
    <t>GJ</t>
    <phoneticPr fontId="1"/>
  </si>
  <si>
    <t>MJ</t>
    <phoneticPr fontId="1"/>
  </si>
  <si>
    <t>使用熱量合計(GJ)</t>
    <rPh sb="0" eb="2">
      <t>シヨウ</t>
    </rPh>
    <rPh sb="2" eb="3">
      <t>ネツ</t>
    </rPh>
    <rPh sb="3" eb="4">
      <t>リョウ</t>
    </rPh>
    <rPh sb="4" eb="6">
      <t>ゴウケイ</t>
    </rPh>
    <phoneticPr fontId="1"/>
  </si>
  <si>
    <t>－</t>
    <phoneticPr fontId="1"/>
  </si>
  <si>
    <t>×　（</t>
    <phoneticPr fontId="1"/>
  </si>
  <si>
    <t>②　算定報告書から低炭素熱事業者からの熱を転記してください。</t>
    <rPh sb="2" eb="4">
      <t>サンテイ</t>
    </rPh>
    <rPh sb="4" eb="7">
      <t>ホウコクショ</t>
    </rPh>
    <rPh sb="9" eb="12">
      <t>テイタンソ</t>
    </rPh>
    <rPh sb="12" eb="13">
      <t>ネツ</t>
    </rPh>
    <rPh sb="13" eb="16">
      <t>ジギョウシャ</t>
    </rPh>
    <rPh sb="19" eb="20">
      <t>ネツ</t>
    </rPh>
    <rPh sb="21" eb="23">
      <t>テンキ</t>
    </rPh>
    <phoneticPr fontId="1"/>
  </si>
  <si>
    <t>高効率コージェネレーションからの電気又は熱の受入れ算定シート</t>
    <rPh sb="0" eb="3">
      <t>コウコウリツ</t>
    </rPh>
    <rPh sb="16" eb="18">
      <t>デンキ</t>
    </rPh>
    <rPh sb="18" eb="19">
      <t>マタ</t>
    </rPh>
    <rPh sb="20" eb="21">
      <t>ネツ</t>
    </rPh>
    <rPh sb="22" eb="24">
      <t>ウケイ</t>
    </rPh>
    <rPh sb="25" eb="27">
      <t>サンテイ</t>
    </rPh>
    <phoneticPr fontId="1"/>
  </si>
  <si>
    <r>
      <t>低炭素電力削減量(t-CO</t>
    </r>
    <r>
      <rPr>
        <b/>
        <vertAlign val="subscript"/>
        <sz val="12"/>
        <color theme="0"/>
        <rFont val="ＭＳ Ｐゴシック"/>
        <family val="3"/>
        <charset val="128"/>
        <scheme val="minor"/>
      </rPr>
      <t>2</t>
    </r>
    <r>
      <rPr>
        <b/>
        <sz val="12"/>
        <color theme="0"/>
        <rFont val="ＭＳ Ｐゴシック"/>
        <family val="3"/>
        <charset val="128"/>
        <scheme val="minor"/>
      </rPr>
      <t>)</t>
    </r>
    <rPh sb="0" eb="3">
      <t>テイタンソ</t>
    </rPh>
    <rPh sb="3" eb="5">
      <t>デンリョク</t>
    </rPh>
    <rPh sb="5" eb="7">
      <t>サクゲン</t>
    </rPh>
    <rPh sb="7" eb="8">
      <t>リョウ</t>
    </rPh>
    <phoneticPr fontId="1"/>
  </si>
  <si>
    <r>
      <t>高炭素電力排出量(t-CO</t>
    </r>
    <r>
      <rPr>
        <b/>
        <vertAlign val="subscript"/>
        <sz val="12"/>
        <color theme="0"/>
        <rFont val="ＭＳ Ｐゴシック"/>
        <family val="3"/>
        <charset val="128"/>
        <scheme val="minor"/>
      </rPr>
      <t>2</t>
    </r>
    <r>
      <rPr>
        <b/>
        <sz val="12"/>
        <color theme="0"/>
        <rFont val="ＭＳ Ｐゴシック"/>
        <family val="3"/>
        <charset val="128"/>
        <scheme val="minor"/>
      </rPr>
      <t>)</t>
    </r>
    <rPh sb="0" eb="3">
      <t>コウタンソ</t>
    </rPh>
    <rPh sb="3" eb="5">
      <t>デンリョク</t>
    </rPh>
    <rPh sb="5" eb="7">
      <t>ハイシュツ</t>
    </rPh>
    <rPh sb="7" eb="8">
      <t>リョウ</t>
    </rPh>
    <phoneticPr fontId="1"/>
  </si>
  <si>
    <r>
      <t>低炭素熱削減量(t-CO</t>
    </r>
    <r>
      <rPr>
        <b/>
        <vertAlign val="subscript"/>
        <sz val="12"/>
        <color theme="0"/>
        <rFont val="ＭＳ Ｐゴシック"/>
        <family val="3"/>
        <charset val="128"/>
        <scheme val="minor"/>
      </rPr>
      <t>2</t>
    </r>
    <r>
      <rPr>
        <b/>
        <sz val="12"/>
        <color theme="0"/>
        <rFont val="ＭＳ Ｐゴシック"/>
        <family val="3"/>
        <charset val="128"/>
        <scheme val="minor"/>
      </rPr>
      <t>)</t>
    </r>
    <rPh sb="0" eb="3">
      <t>テイタンソ</t>
    </rPh>
    <rPh sb="3" eb="4">
      <t>ネツ</t>
    </rPh>
    <rPh sb="4" eb="6">
      <t>サクゲン</t>
    </rPh>
    <rPh sb="6" eb="7">
      <t>リョウ</t>
    </rPh>
    <phoneticPr fontId="1"/>
  </si>
  <si>
    <r>
      <t>(t-CO</t>
    </r>
    <r>
      <rPr>
        <vertAlign val="subscript"/>
        <sz val="8"/>
        <color theme="1"/>
        <rFont val="ＭＳ Ｐゴシック"/>
        <family val="3"/>
        <charset val="128"/>
        <scheme val="minor"/>
      </rPr>
      <t>2</t>
    </r>
    <r>
      <rPr>
        <sz val="8"/>
        <color theme="1"/>
        <rFont val="ＭＳ Ｐゴシック"/>
        <family val="3"/>
        <charset val="128"/>
        <scheme val="minor"/>
      </rPr>
      <t>/千kWh)</t>
    </r>
    <rPh sb="7" eb="8">
      <t>セン</t>
    </rPh>
    <phoneticPr fontId="1"/>
  </si>
  <si>
    <t>①供給事業者から受領されました書類に記載されている排出係数を入力してください。</t>
    <rPh sb="1" eb="3">
      <t>キョウキュウ</t>
    </rPh>
    <rPh sb="3" eb="6">
      <t>ジギョウシャ</t>
    </rPh>
    <rPh sb="8" eb="10">
      <t>ジュリョウ</t>
    </rPh>
    <rPh sb="15" eb="17">
      <t>ショルイ</t>
    </rPh>
    <rPh sb="18" eb="20">
      <t>キサイ</t>
    </rPh>
    <rPh sb="25" eb="27">
      <t>ハイシュツ</t>
    </rPh>
    <rPh sb="27" eb="29">
      <t>ケイスウ</t>
    </rPh>
    <rPh sb="30" eb="32">
      <t>ニュウリョク</t>
    </rPh>
    <phoneticPr fontId="1"/>
  </si>
  <si>
    <t>②供給事業者から通知された対象となるコージェネレーションの設置年を入力してください。</t>
    <rPh sb="1" eb="3">
      <t>キョウキュウ</t>
    </rPh>
    <rPh sb="3" eb="6">
      <t>ジギョウシャ</t>
    </rPh>
    <rPh sb="8" eb="10">
      <t>ツウチ</t>
    </rPh>
    <rPh sb="13" eb="15">
      <t>タイショウ</t>
    </rPh>
    <rPh sb="29" eb="31">
      <t>セッチ</t>
    </rPh>
    <rPh sb="31" eb="32">
      <t>ネン</t>
    </rPh>
    <rPh sb="33" eb="35">
      <t>ニュウリョク</t>
    </rPh>
    <phoneticPr fontId="1"/>
  </si>
  <si>
    <t>③事業所の基準年度を入力してください。</t>
    <rPh sb="1" eb="4">
      <t>ジギョウショ</t>
    </rPh>
    <rPh sb="5" eb="7">
      <t>キジュン</t>
    </rPh>
    <rPh sb="7" eb="9">
      <t>ネンド</t>
    </rPh>
    <rPh sb="10" eb="12">
      <t>ニュウリョク</t>
    </rPh>
    <phoneticPr fontId="1"/>
  </si>
  <si>
    <t>④受け入れた電力量又は熱量を入力してください。</t>
    <rPh sb="1" eb="2">
      <t>ウ</t>
    </rPh>
    <rPh sb="3" eb="4">
      <t>イ</t>
    </rPh>
    <rPh sb="6" eb="8">
      <t>デンリョク</t>
    </rPh>
    <rPh sb="8" eb="9">
      <t>リョウ</t>
    </rPh>
    <rPh sb="9" eb="10">
      <t>マタ</t>
    </rPh>
    <rPh sb="11" eb="13">
      <t>ネツリョウ</t>
    </rPh>
    <rPh sb="14" eb="16">
      <t>ニュウリョク</t>
    </rPh>
    <phoneticPr fontId="1"/>
  </si>
  <si>
    <t>電力量</t>
    <rPh sb="0" eb="2">
      <t>デンリョク</t>
    </rPh>
    <rPh sb="2" eb="3">
      <t>リョウ</t>
    </rPh>
    <phoneticPr fontId="1"/>
  </si>
  <si>
    <t>熱量</t>
    <rPh sb="0" eb="2">
      <t>ネツリョウ</t>
    </rPh>
    <phoneticPr fontId="1"/>
  </si>
  <si>
    <t>高効率コージェネからの電力・熱の受入れ</t>
    <rPh sb="0" eb="3">
      <t>コウコウリツ</t>
    </rPh>
    <rPh sb="11" eb="13">
      <t>デンリョク</t>
    </rPh>
    <rPh sb="14" eb="15">
      <t>ネツ</t>
    </rPh>
    <rPh sb="16" eb="18">
      <t>ウケイ</t>
    </rPh>
    <phoneticPr fontId="1"/>
  </si>
  <si>
    <t>千ｋWh</t>
    <rPh sb="0" eb="1">
      <t>セン</t>
    </rPh>
    <phoneticPr fontId="1"/>
  </si>
  <si>
    <t>⑤適用される算定式を確認してください。</t>
    <rPh sb="1" eb="3">
      <t>テキヨウ</t>
    </rPh>
    <rPh sb="6" eb="8">
      <t>サンテイ</t>
    </rPh>
    <rPh sb="8" eb="9">
      <t>シキ</t>
    </rPh>
    <rPh sb="10" eb="12">
      <t>カクニン</t>
    </rPh>
    <phoneticPr fontId="1"/>
  </si>
  <si>
    <t>年度（特定地球温暖化対策事業所指定年度の前年度）</t>
    <rPh sb="0" eb="2">
      <t>ネンド</t>
    </rPh>
    <rPh sb="3" eb="5">
      <t>トクテイ</t>
    </rPh>
    <rPh sb="5" eb="7">
      <t>チキュウ</t>
    </rPh>
    <rPh sb="7" eb="10">
      <t>オンダンカ</t>
    </rPh>
    <rPh sb="10" eb="12">
      <t>タイサク</t>
    </rPh>
    <rPh sb="12" eb="14">
      <t>ジギョウ</t>
    </rPh>
    <rPh sb="14" eb="15">
      <t>ショ</t>
    </rPh>
    <rPh sb="15" eb="17">
      <t>シテイ</t>
    </rPh>
    <rPh sb="17" eb="19">
      <t>ネンド</t>
    </rPh>
    <rPh sb="20" eb="23">
      <t>ゼンネンド</t>
    </rPh>
    <phoneticPr fontId="1"/>
  </si>
  <si>
    <t>発電電力量</t>
    <rPh sb="0" eb="2">
      <t>ハツデン</t>
    </rPh>
    <rPh sb="2" eb="4">
      <t>デンリョク</t>
    </rPh>
    <rPh sb="4" eb="5">
      <t>リョウ</t>
    </rPh>
    <phoneticPr fontId="17"/>
  </si>
  <si>
    <t>千kWh</t>
    <rPh sb="0" eb="1">
      <t>セン</t>
    </rPh>
    <phoneticPr fontId="17"/>
  </si>
  <si>
    <t>発電電力量（補機除く）</t>
    <rPh sb="0" eb="2">
      <t>ハツデン</t>
    </rPh>
    <rPh sb="2" eb="4">
      <t>デンリョク</t>
    </rPh>
    <rPh sb="4" eb="5">
      <t>リョウ</t>
    </rPh>
    <rPh sb="6" eb="7">
      <t>ホ</t>
    </rPh>
    <rPh sb="7" eb="8">
      <t>キ</t>
    </rPh>
    <rPh sb="8" eb="9">
      <t>ノゾ</t>
    </rPh>
    <phoneticPr fontId="17"/>
  </si>
  <si>
    <t>排熱利用量</t>
    <rPh sb="0" eb="2">
      <t>ハイネツ</t>
    </rPh>
    <rPh sb="2" eb="4">
      <t>リヨウ</t>
    </rPh>
    <rPh sb="4" eb="5">
      <t>リョウ</t>
    </rPh>
    <phoneticPr fontId="17"/>
  </si>
  <si>
    <t>ガス使用量</t>
    <rPh sb="2" eb="5">
      <t>シヨウリョウ</t>
    </rPh>
    <phoneticPr fontId="17"/>
  </si>
  <si>
    <t>投入　燃料起因排出量</t>
    <rPh sb="0" eb="2">
      <t>トウニュウ</t>
    </rPh>
    <rPh sb="3" eb="5">
      <t>ネンリョウ</t>
    </rPh>
    <rPh sb="5" eb="7">
      <t>キイン</t>
    </rPh>
    <rPh sb="7" eb="9">
      <t>ハイシュツ</t>
    </rPh>
    <rPh sb="9" eb="10">
      <t>リョウ</t>
    </rPh>
    <phoneticPr fontId="17"/>
  </si>
  <si>
    <t>発電効率</t>
    <rPh sb="0" eb="2">
      <t>ハツデン</t>
    </rPh>
    <rPh sb="2" eb="4">
      <t>コウリツ</t>
    </rPh>
    <phoneticPr fontId="17"/>
  </si>
  <si>
    <t>%</t>
    <phoneticPr fontId="17"/>
  </si>
  <si>
    <t>排熱効率</t>
    <rPh sb="0" eb="2">
      <t>ハイネツ</t>
    </rPh>
    <rPh sb="2" eb="4">
      <t>コウリツ</t>
    </rPh>
    <phoneticPr fontId="17"/>
  </si>
  <si>
    <t>排出係数（熱）</t>
    <rPh sb="0" eb="2">
      <t>ハイシュツ</t>
    </rPh>
    <rPh sb="2" eb="4">
      <t>ケイスウ</t>
    </rPh>
    <rPh sb="5" eb="6">
      <t>ネツ</t>
    </rPh>
    <phoneticPr fontId="17"/>
  </si>
  <si>
    <t>排出係数（電気）</t>
    <rPh sb="0" eb="2">
      <t>ハイシュツ</t>
    </rPh>
    <rPh sb="2" eb="4">
      <t>ケイスウ</t>
    </rPh>
    <rPh sb="5" eb="7">
      <t>デンキ</t>
    </rPh>
    <phoneticPr fontId="17"/>
  </si>
  <si>
    <t>コージェネレーション事業所外供給　排出係数算定シート</t>
    <rPh sb="10" eb="13">
      <t>ジギョウショ</t>
    </rPh>
    <rPh sb="13" eb="14">
      <t>ガイ</t>
    </rPh>
    <rPh sb="14" eb="16">
      <t>キョウキュウ</t>
    </rPh>
    <rPh sb="17" eb="19">
      <t>ハイシュツ</t>
    </rPh>
    <rPh sb="19" eb="21">
      <t>ケイスウ</t>
    </rPh>
    <rPh sb="21" eb="23">
      <t>サンテイ</t>
    </rPh>
    <phoneticPr fontId="1"/>
  </si>
  <si>
    <r>
      <t>t-CO</t>
    </r>
    <r>
      <rPr>
        <vertAlign val="subscript"/>
        <sz val="8"/>
        <rFont val="ＭＳ Ｐゴシック"/>
        <family val="3"/>
        <charset val="128"/>
      </rPr>
      <t>2</t>
    </r>
    <r>
      <rPr>
        <sz val="8"/>
        <rFont val="ＭＳ Ｐゴシック"/>
        <family val="3"/>
        <charset val="128"/>
      </rPr>
      <t>/GJ</t>
    </r>
    <phoneticPr fontId="1"/>
  </si>
  <si>
    <r>
      <t>t-CO</t>
    </r>
    <r>
      <rPr>
        <vertAlign val="subscript"/>
        <sz val="8"/>
        <rFont val="ＭＳ Ｐゴシック"/>
        <family val="3"/>
        <charset val="128"/>
      </rPr>
      <t>2</t>
    </r>
    <r>
      <rPr>
        <sz val="8"/>
        <rFont val="ＭＳ Ｐゴシック"/>
        <family val="3"/>
        <charset val="128"/>
      </rPr>
      <t>/千kWh</t>
    </r>
    <rPh sb="6" eb="7">
      <t>セン</t>
    </rPh>
    <phoneticPr fontId="1"/>
  </si>
  <si>
    <r>
      <t>t-CO</t>
    </r>
    <r>
      <rPr>
        <vertAlign val="subscript"/>
        <sz val="11"/>
        <rFont val="ＭＳ Ｐゴシック"/>
        <family val="3"/>
        <charset val="128"/>
      </rPr>
      <t>2</t>
    </r>
    <phoneticPr fontId="17"/>
  </si>
  <si>
    <t>CGS運転データ</t>
    <rPh sb="3" eb="5">
      <t>ウンテン</t>
    </rPh>
    <phoneticPr fontId="17"/>
  </si>
  <si>
    <t>補機算定</t>
    <rPh sb="0" eb="2">
      <t>ホキ</t>
    </rPh>
    <rPh sb="2" eb="4">
      <t>サンテイ</t>
    </rPh>
    <phoneticPr fontId="1"/>
  </si>
  <si>
    <r>
      <t>千Nｍ</t>
    </r>
    <r>
      <rPr>
        <vertAlign val="superscript"/>
        <sz val="11"/>
        <rFont val="ＭＳ Ｐゴシック"/>
        <family val="3"/>
        <charset val="128"/>
      </rPr>
      <t>3</t>
    </r>
    <rPh sb="0" eb="1">
      <t>セン</t>
    </rPh>
    <phoneticPr fontId="17"/>
  </si>
  <si>
    <t>　熱量（東京ガスの場合、45GJ/千Nm3）</t>
    <rPh sb="1" eb="3">
      <t>ネツリョウ</t>
    </rPh>
    <rPh sb="4" eb="6">
      <t>トウキョウ</t>
    </rPh>
    <rPh sb="9" eb="11">
      <t>バアイ</t>
    </rPh>
    <rPh sb="17" eb="18">
      <t>セン</t>
    </rPh>
    <phoneticPr fontId="1"/>
  </si>
  <si>
    <t>　過去実績の場合は、F8及びH8に入力してください</t>
    <rPh sb="1" eb="3">
      <t>カコ</t>
    </rPh>
    <rPh sb="3" eb="5">
      <t>ジッセキ</t>
    </rPh>
    <rPh sb="6" eb="8">
      <t>バアイ</t>
    </rPh>
    <rPh sb="12" eb="13">
      <t>オヨ</t>
    </rPh>
    <rPh sb="17" eb="19">
      <t>ニュウリョク</t>
    </rPh>
    <phoneticPr fontId="1"/>
  </si>
  <si>
    <t>　原単位の場合、F9に特定地球温暖化対策事業所に指定された前年度の年を入力してください。</t>
    <rPh sb="1" eb="4">
      <t>ゲンタンイ</t>
    </rPh>
    <rPh sb="5" eb="7">
      <t>バアイ</t>
    </rPh>
    <rPh sb="11" eb="13">
      <t>トクテイ</t>
    </rPh>
    <rPh sb="13" eb="15">
      <t>チキュウ</t>
    </rPh>
    <rPh sb="15" eb="18">
      <t>オンダンカ</t>
    </rPh>
    <rPh sb="18" eb="20">
      <t>タイサク</t>
    </rPh>
    <rPh sb="20" eb="23">
      <t>ジギョウショ</t>
    </rPh>
    <rPh sb="24" eb="26">
      <t>シテイ</t>
    </rPh>
    <rPh sb="29" eb="32">
      <t>ゼンネンド</t>
    </rPh>
    <rPh sb="33" eb="34">
      <t>ネン</t>
    </rPh>
    <rPh sb="35" eb="37">
      <t>ニュウリョク</t>
    </rPh>
    <phoneticPr fontId="1"/>
  </si>
  <si>
    <t>　可能な限り小数点以下の値も入力してください。</t>
    <rPh sb="1" eb="3">
      <t>カノウ</t>
    </rPh>
    <rPh sb="4" eb="5">
      <t>カギ</t>
    </rPh>
    <rPh sb="6" eb="9">
      <t>ショウスウテン</t>
    </rPh>
    <rPh sb="9" eb="11">
      <t>イカ</t>
    </rPh>
    <rPh sb="12" eb="13">
      <t>アタイ</t>
    </rPh>
    <rPh sb="14" eb="16">
      <t>ニュウリョク</t>
    </rPh>
    <phoneticPr fontId="1"/>
  </si>
  <si>
    <t>都市ガス供給会社</t>
    <rPh sb="0" eb="2">
      <t>トシ</t>
    </rPh>
    <rPh sb="4" eb="6">
      <t>キョウキュウ</t>
    </rPh>
    <rPh sb="6" eb="8">
      <t>カイシャ</t>
    </rPh>
    <phoneticPr fontId="1"/>
  </si>
  <si>
    <t>　ガス使用量×熱量換算×0.0136×44÷12</t>
    <rPh sb="3" eb="6">
      <t>シヨウリョウ</t>
    </rPh>
    <rPh sb="7" eb="8">
      <t>ネツ</t>
    </rPh>
    <rPh sb="8" eb="9">
      <t>リョウ</t>
    </rPh>
    <rPh sb="9" eb="11">
      <t>カンサン</t>
    </rPh>
    <phoneticPr fontId="1"/>
  </si>
  <si>
    <t>⑥この値を算定報告書のその６シートへ転記してください。</t>
    <rPh sb="3" eb="4">
      <t>アタイ</t>
    </rPh>
    <rPh sb="5" eb="7">
      <t>サンテイ</t>
    </rPh>
    <rPh sb="7" eb="10">
      <t>ホウコクショ</t>
    </rPh>
    <rPh sb="18" eb="20">
      <t>テンキ</t>
    </rPh>
    <phoneticPr fontId="1"/>
  </si>
  <si>
    <t>①I3セルに発電量（発電端）を入力してください。</t>
    <rPh sb="6" eb="8">
      <t>ハツデン</t>
    </rPh>
    <rPh sb="8" eb="9">
      <t>リョウ</t>
    </rPh>
    <rPh sb="10" eb="12">
      <t>ハツデン</t>
    </rPh>
    <rPh sb="12" eb="13">
      <t>タン</t>
    </rPh>
    <rPh sb="15" eb="17">
      <t>ニュウリョク</t>
    </rPh>
    <phoneticPr fontId="1"/>
  </si>
  <si>
    <t>③I5セルに排熱利用量を入力してください。</t>
    <rPh sb="6" eb="8">
      <t>ハイネツ</t>
    </rPh>
    <rPh sb="8" eb="10">
      <t>リヨウ</t>
    </rPh>
    <rPh sb="10" eb="11">
      <t>リョウ</t>
    </rPh>
    <rPh sb="12" eb="14">
      <t>ニュウリョク</t>
    </rPh>
    <phoneticPr fontId="1"/>
  </si>
  <si>
    <t>②I4セルに発電量（補機除く）を入力してください。J4に補機算定方法を入力してください（計算に反映されません。）。</t>
    <rPh sb="6" eb="8">
      <t>ハツデン</t>
    </rPh>
    <rPh sb="8" eb="9">
      <t>リョウ</t>
    </rPh>
    <rPh sb="10" eb="12">
      <t>ホキ</t>
    </rPh>
    <rPh sb="12" eb="13">
      <t>ノゾ</t>
    </rPh>
    <rPh sb="16" eb="18">
      <t>ニュウリョク</t>
    </rPh>
    <rPh sb="28" eb="30">
      <t>ホキ</t>
    </rPh>
    <rPh sb="30" eb="32">
      <t>サンテイ</t>
    </rPh>
    <rPh sb="32" eb="34">
      <t>ホウホウ</t>
    </rPh>
    <rPh sb="35" eb="37">
      <t>ニュウリョク</t>
    </rPh>
    <rPh sb="44" eb="46">
      <t>ケイサン</t>
    </rPh>
    <rPh sb="47" eb="49">
      <t>ハンエイ</t>
    </rPh>
    <phoneticPr fontId="1"/>
  </si>
  <si>
    <t>⑤J9セルに都市ガス供給会社（又は託送会社）を入力してください。</t>
    <rPh sb="6" eb="8">
      <t>トシ</t>
    </rPh>
    <rPh sb="10" eb="12">
      <t>キョウキュウ</t>
    </rPh>
    <rPh sb="12" eb="14">
      <t>カイシャ</t>
    </rPh>
    <rPh sb="15" eb="16">
      <t>マタ</t>
    </rPh>
    <rPh sb="17" eb="19">
      <t>タクソウ</t>
    </rPh>
    <rPh sb="19" eb="21">
      <t>カイシャ</t>
    </rPh>
    <rPh sb="23" eb="25">
      <t>ニュウリョク</t>
    </rPh>
    <phoneticPr fontId="1"/>
  </si>
  <si>
    <t>⑥高効率コジェネからの電力又は熱の受入れの値を算定報告書のその６シートに転記してください。</t>
    <rPh sb="1" eb="4">
      <t>コウコウリツ</t>
    </rPh>
    <rPh sb="11" eb="13">
      <t>デンリョク</t>
    </rPh>
    <rPh sb="13" eb="14">
      <t>マタ</t>
    </rPh>
    <rPh sb="15" eb="16">
      <t>ネツ</t>
    </rPh>
    <rPh sb="17" eb="19">
      <t>ウケイ</t>
    </rPh>
    <phoneticPr fontId="1"/>
  </si>
  <si>
    <r>
      <t>高効率CGS削減量・電気(t-CO</t>
    </r>
    <r>
      <rPr>
        <b/>
        <vertAlign val="subscript"/>
        <sz val="10"/>
        <color theme="0"/>
        <rFont val="ＭＳ Ｐゴシック"/>
        <family val="3"/>
        <charset val="128"/>
        <scheme val="minor"/>
      </rPr>
      <t>2</t>
    </r>
    <r>
      <rPr>
        <b/>
        <sz val="10"/>
        <color theme="0"/>
        <rFont val="ＭＳ Ｐゴシック"/>
        <family val="3"/>
        <charset val="128"/>
        <scheme val="minor"/>
      </rPr>
      <t>)</t>
    </r>
    <rPh sb="0" eb="3">
      <t>コウコウリツ</t>
    </rPh>
    <rPh sb="10" eb="12">
      <t>デンキ</t>
    </rPh>
    <phoneticPr fontId="1"/>
  </si>
  <si>
    <r>
      <t>高効率CGS削減量・熱(t-CO</t>
    </r>
    <r>
      <rPr>
        <b/>
        <vertAlign val="subscript"/>
        <sz val="10"/>
        <color theme="0"/>
        <rFont val="ＭＳ Ｐゴシック"/>
        <family val="3"/>
        <charset val="128"/>
        <scheme val="minor"/>
      </rPr>
      <t>2</t>
    </r>
    <r>
      <rPr>
        <b/>
        <sz val="10"/>
        <color theme="0"/>
        <rFont val="ＭＳ Ｐゴシック"/>
        <family val="3"/>
        <charset val="128"/>
        <scheme val="minor"/>
      </rPr>
      <t>)</t>
    </r>
    <rPh sb="0" eb="3">
      <t>コウコウリツ</t>
    </rPh>
    <rPh sb="10" eb="11">
      <t>ネツ</t>
    </rPh>
    <phoneticPr fontId="1"/>
  </si>
  <si>
    <t>永田町二丁目</t>
  </si>
  <si>
    <t>丸の内二丁目</t>
  </si>
  <si>
    <t>大手町</t>
  </si>
  <si>
    <t>東池袋</t>
  </si>
  <si>
    <t>西新宿六丁目</t>
  </si>
  <si>
    <t>銀座四丁目</t>
  </si>
  <si>
    <t>赤坂五丁目</t>
  </si>
  <si>
    <t>錦糸町駅北口</t>
  </si>
  <si>
    <t>品川東口南</t>
  </si>
  <si>
    <t>東品川四丁目</t>
  </si>
  <si>
    <t>他事業所への燃料等の直接供給量（住宅含む）</t>
    <rPh sb="14" eb="15">
      <t>リョウ</t>
    </rPh>
    <rPh sb="16" eb="18">
      <t>ジュウタク</t>
    </rPh>
    <rPh sb="18" eb="19">
      <t>フク</t>
    </rPh>
    <phoneticPr fontId="1"/>
  </si>
  <si>
    <t>他事業所への電気の直接供給量（住宅含む）</t>
    <rPh sb="6" eb="8">
      <t>デンキ</t>
    </rPh>
    <rPh sb="13" eb="14">
      <t>リョウ</t>
    </rPh>
    <rPh sb="15" eb="17">
      <t>ジュウタク</t>
    </rPh>
    <rPh sb="17" eb="18">
      <t>フク</t>
    </rPh>
    <phoneticPr fontId="1"/>
  </si>
  <si>
    <t>④I6セルに都市ガス使用量を入力してください。</t>
    <rPh sb="6" eb="8">
      <t>トシ</t>
    </rPh>
    <rPh sb="10" eb="13">
      <t>シヨウリョウ</t>
    </rPh>
    <rPh sb="14" eb="16">
      <t>ニュウリョク</t>
    </rPh>
    <phoneticPr fontId="1"/>
  </si>
  <si>
    <t>出光グリーンパワー株式会社</t>
  </si>
  <si>
    <t>低炭素電力</t>
    <rPh sb="0" eb="3">
      <t>テイタンソ</t>
    </rPh>
    <rPh sb="3" eb="5">
      <t>デンリョク</t>
    </rPh>
    <phoneticPr fontId="1"/>
  </si>
  <si>
    <t>高炭素電力</t>
    <rPh sb="0" eb="3">
      <t>コウタンソ</t>
    </rPh>
    <rPh sb="3" eb="5">
      <t>デンリョク</t>
    </rPh>
    <phoneticPr fontId="1"/>
  </si>
  <si>
    <t>）　＝</t>
    <phoneticPr fontId="1"/>
  </si>
  <si>
    <t>再エネ電源割合</t>
    <rPh sb="0" eb="1">
      <t>サイ</t>
    </rPh>
    <rPh sb="3" eb="5">
      <t>デンゲン</t>
    </rPh>
    <rPh sb="5" eb="7">
      <t>ワリアイ</t>
    </rPh>
    <phoneticPr fontId="1"/>
  </si>
  <si>
    <t>株式会社G-Power</t>
  </si>
  <si>
    <t>荏原環境プラント株式会社</t>
  </si>
  <si>
    <t>②　算定報告書から低炭素(高炭素)電力事業者又は低炭素電力メニューからの電力を転記してください</t>
    <rPh sb="2" eb="4">
      <t>サンテイ</t>
    </rPh>
    <rPh sb="4" eb="7">
      <t>ホウコクショ</t>
    </rPh>
    <rPh sb="9" eb="12">
      <t>テイタンソ</t>
    </rPh>
    <rPh sb="13" eb="16">
      <t>コウタンソ</t>
    </rPh>
    <rPh sb="17" eb="19">
      <t>デンリョク</t>
    </rPh>
    <rPh sb="19" eb="22">
      <t>ジギョウシャ</t>
    </rPh>
    <rPh sb="22" eb="23">
      <t>マタ</t>
    </rPh>
    <rPh sb="24" eb="27">
      <t>テイタンソ</t>
    </rPh>
    <rPh sb="27" eb="29">
      <t>デンリョク</t>
    </rPh>
    <rPh sb="36" eb="38">
      <t>デンリョク</t>
    </rPh>
    <rPh sb="39" eb="41">
      <t>テンキ</t>
    </rPh>
    <phoneticPr fontId="1"/>
  </si>
  <si>
    <t>使用電力量合計
(千kWh)</t>
    <rPh sb="0" eb="2">
      <t>シヨウ</t>
    </rPh>
    <rPh sb="2" eb="4">
      <t>デンリョク</t>
    </rPh>
    <rPh sb="4" eb="5">
      <t>リョウ</t>
    </rPh>
    <rPh sb="5" eb="7">
      <t>ゴウケイ</t>
    </rPh>
    <phoneticPr fontId="1"/>
  </si>
  <si>
    <t>算定対象年度</t>
    <rPh sb="0" eb="2">
      <t>サンテイ</t>
    </rPh>
    <rPh sb="2" eb="4">
      <t>タイショウ</t>
    </rPh>
    <rPh sb="4" eb="6">
      <t>ネンド</t>
    </rPh>
    <phoneticPr fontId="1"/>
  </si>
  <si>
    <t>西新宿</t>
  </si>
  <si>
    <t>内幸町</t>
  </si>
  <si>
    <t>八重洲日本橋</t>
  </si>
  <si>
    <t>西新宿一丁目</t>
  </si>
  <si>
    <t>明石町</t>
  </si>
  <si>
    <t>歌舞伎町</t>
  </si>
  <si>
    <t>初台淀橋</t>
  </si>
  <si>
    <t>押上・業平橋</t>
  </si>
  <si>
    <t>田町駅東口北</t>
  </si>
  <si>
    <t>供給区域</t>
    <rPh sb="0" eb="2">
      <t>キョウキュウ</t>
    </rPh>
    <rPh sb="2" eb="4">
      <t>クイキ</t>
    </rPh>
    <phoneticPr fontId="1"/>
  </si>
  <si>
    <t>監視点</t>
    <rPh sb="0" eb="2">
      <t>カンシ</t>
    </rPh>
    <rPh sb="2" eb="3">
      <t>テン</t>
    </rPh>
    <phoneticPr fontId="1"/>
  </si>
  <si>
    <t>低炭素（高炭素）電力事業者</t>
    <rPh sb="0" eb="3">
      <t>テイタンソ</t>
    </rPh>
    <rPh sb="4" eb="7">
      <t>コウタンソ</t>
    </rPh>
    <rPh sb="8" eb="10">
      <t>デンリョク</t>
    </rPh>
    <rPh sb="10" eb="13">
      <t>ジギョウシャ</t>
    </rPh>
    <phoneticPr fontId="1"/>
  </si>
  <si>
    <t>低炭素電力メニュー</t>
    <phoneticPr fontId="1"/>
  </si>
  <si>
    <t>電力メニュー</t>
    <rPh sb="0" eb="2">
      <t>デンリョク</t>
    </rPh>
    <phoneticPr fontId="1"/>
  </si>
  <si>
    <t>低炭素電力事業者</t>
    <rPh sb="0" eb="3">
      <t>テイタンソ</t>
    </rPh>
    <rPh sb="3" eb="5">
      <t>デンリョク</t>
    </rPh>
    <rPh sb="5" eb="8">
      <t>ジギョウシャ</t>
    </rPh>
    <phoneticPr fontId="1"/>
  </si>
  <si>
    <t>低炭素電力メニュー</t>
    <rPh sb="0" eb="3">
      <t>テイタンソ</t>
    </rPh>
    <rPh sb="3" eb="5">
      <t>デンリョク</t>
    </rPh>
    <phoneticPr fontId="1"/>
  </si>
  <si>
    <t>低炭素電力メニュー数</t>
    <rPh sb="0" eb="3">
      <t>テイタンソ</t>
    </rPh>
    <rPh sb="3" eb="5">
      <t>デンリョク</t>
    </rPh>
    <rPh sb="9" eb="10">
      <t>スウ</t>
    </rPh>
    <phoneticPr fontId="1"/>
  </si>
  <si>
    <t>算定対象
年度</t>
    <rPh sb="0" eb="2">
      <t>サンテイ</t>
    </rPh>
    <rPh sb="2" eb="4">
      <t>タイショウ</t>
    </rPh>
    <rPh sb="5" eb="7">
      <t>ネンド</t>
    </rPh>
    <phoneticPr fontId="1"/>
  </si>
  <si>
    <t>再エネ
電源割合</t>
    <rPh sb="0" eb="1">
      <t>サイ</t>
    </rPh>
    <rPh sb="4" eb="6">
      <t>デンゲン</t>
    </rPh>
    <rPh sb="6" eb="8">
      <t>ワリアイ</t>
    </rPh>
    <phoneticPr fontId="1"/>
  </si>
  <si>
    <t>排出係数
(t-CO2/千kWh)</t>
    <rPh sb="0" eb="2">
      <t>ハイシュツ</t>
    </rPh>
    <rPh sb="2" eb="4">
      <t>ケイスウ</t>
    </rPh>
    <rPh sb="12" eb="13">
      <t>セン</t>
    </rPh>
    <phoneticPr fontId="1"/>
  </si>
  <si>
    <t>アーバンエナジー株式会社</t>
    <phoneticPr fontId="1"/>
  </si>
  <si>
    <t>出光グリーンパワー株式会社</t>
    <phoneticPr fontId="1"/>
  </si>
  <si>
    <t>荏原環境プラント株式会社</t>
    <phoneticPr fontId="1"/>
  </si>
  <si>
    <t>株式会社G-Power</t>
    <phoneticPr fontId="1"/>
  </si>
  <si>
    <t>株式会社地球クラブ</t>
    <rPh sb="0" eb="2">
      <t>カブシキ</t>
    </rPh>
    <rPh sb="2" eb="4">
      <t>カイシャ</t>
    </rPh>
    <rPh sb="4" eb="6">
      <t>チキュウ</t>
    </rPh>
    <phoneticPr fontId="1"/>
  </si>
  <si>
    <t>東京エコサービス株式会社</t>
    <rPh sb="0" eb="2">
      <t>トウキョウ</t>
    </rPh>
    <rPh sb="8" eb="10">
      <t>カブシキ</t>
    </rPh>
    <rPh sb="10" eb="12">
      <t>カイシャ</t>
    </rPh>
    <phoneticPr fontId="1"/>
  </si>
  <si>
    <t>ネクストエナジー・アンド・リソース株式会社</t>
    <rPh sb="17" eb="21">
      <t>カブシキカイシャ</t>
    </rPh>
    <phoneticPr fontId="1"/>
  </si>
  <si>
    <t>パナソニック株式会社</t>
    <rPh sb="6" eb="8">
      <t>カブシキ</t>
    </rPh>
    <rPh sb="8" eb="10">
      <t>カイシャ</t>
    </rPh>
    <phoneticPr fontId="1"/>
  </si>
  <si>
    <t>日立造船株式会社</t>
    <rPh sb="0" eb="2">
      <t>ヒタチ</t>
    </rPh>
    <rPh sb="2" eb="4">
      <t>ゾウセン</t>
    </rPh>
    <rPh sb="4" eb="6">
      <t>カブシキ</t>
    </rPh>
    <rPh sb="6" eb="8">
      <t>カイシャ</t>
    </rPh>
    <phoneticPr fontId="1"/>
  </si>
  <si>
    <t>みんな電力株式会社</t>
    <rPh sb="3" eb="5">
      <t>デンリョク</t>
    </rPh>
    <rPh sb="5" eb="7">
      <t>カブシキ</t>
    </rPh>
    <rPh sb="7" eb="9">
      <t>カイシャ</t>
    </rPh>
    <phoneticPr fontId="1"/>
  </si>
  <si>
    <t>株式会社横浜環境デザイン</t>
    <rPh sb="0" eb="2">
      <t>カブシキ</t>
    </rPh>
    <rPh sb="2" eb="4">
      <t>カイシャ</t>
    </rPh>
    <rPh sb="4" eb="6">
      <t>ヨコハマ</t>
    </rPh>
    <rPh sb="6" eb="8">
      <t>カンキョウ</t>
    </rPh>
    <phoneticPr fontId="1"/>
  </si>
  <si>
    <t>東日本旅客鉄道株式会社</t>
    <rPh sb="0" eb="1">
      <t>ヒガシ</t>
    </rPh>
    <rPh sb="1" eb="3">
      <t>ニホン</t>
    </rPh>
    <rPh sb="3" eb="5">
      <t>リョキャク</t>
    </rPh>
    <rPh sb="5" eb="7">
      <t>テツドウ</t>
    </rPh>
    <rPh sb="7" eb="9">
      <t>カブシキ</t>
    </rPh>
    <rPh sb="9" eb="11">
      <t>カイシャ</t>
    </rPh>
    <phoneticPr fontId="1"/>
  </si>
  <si>
    <t>アーバンエナジー株式会社</t>
    <phoneticPr fontId="1"/>
  </si>
  <si>
    <t>株式会社イーセル</t>
    <phoneticPr fontId="1"/>
  </si>
  <si>
    <t>王子・伊藤忠エネクス電力販売株式会社</t>
    <phoneticPr fontId="1"/>
  </si>
  <si>
    <t>オリックス株式会社</t>
    <phoneticPr fontId="1"/>
  </si>
  <si>
    <t>自然電力株式会社</t>
    <phoneticPr fontId="1"/>
  </si>
  <si>
    <t>昭和シェル石油株式会社</t>
    <phoneticPr fontId="1"/>
  </si>
  <si>
    <t>株式会社生活クラブエナジー</t>
    <phoneticPr fontId="1"/>
  </si>
  <si>
    <t>プレミアムグリーンパワー株式会社</t>
    <phoneticPr fontId="1"/>
  </si>
  <si>
    <t>株式会社みらい電力</t>
    <phoneticPr fontId="1"/>
  </si>
  <si>
    <t>株式会社Ｌｏｏｏｐ</t>
    <phoneticPr fontId="1"/>
  </si>
  <si>
    <t>青山</t>
    <rPh sb="0" eb="2">
      <t>アオヤマ</t>
    </rPh>
    <phoneticPr fontId="1"/>
  </si>
  <si>
    <t>品川八潮</t>
    <rPh sb="2" eb="4">
      <t>ヤシオ</t>
    </rPh>
    <phoneticPr fontId="1"/>
  </si>
  <si>
    <t>日比谷</t>
    <rPh sb="0" eb="3">
      <t>ヒビヤ</t>
    </rPh>
    <phoneticPr fontId="1"/>
  </si>
  <si>
    <t>紀尾井町</t>
    <rPh sb="0" eb="3">
      <t>キオイ</t>
    </rPh>
    <rPh sb="3" eb="4">
      <t>チョウ</t>
    </rPh>
    <phoneticPr fontId="1"/>
  </si>
  <si>
    <t>新宿南口西</t>
    <rPh sb="0" eb="2">
      <t>シンジュク</t>
    </rPh>
    <rPh sb="2" eb="4">
      <t>ミナミグチ</t>
    </rPh>
    <rPh sb="4" eb="5">
      <t>ニシ</t>
    </rPh>
    <phoneticPr fontId="1"/>
  </si>
  <si>
    <t>渋谷道玄坂</t>
    <rPh sb="0" eb="2">
      <t>シブヤ</t>
    </rPh>
    <rPh sb="2" eb="5">
      <t>ドウゲンザカ</t>
    </rPh>
    <phoneticPr fontId="1"/>
  </si>
  <si>
    <t>豊洲六丁目</t>
    <rPh sb="0" eb="2">
      <t>トヨス</t>
    </rPh>
    <rPh sb="2" eb="5">
      <t>ロクチョウメ</t>
    </rPh>
    <phoneticPr fontId="1"/>
  </si>
  <si>
    <t>大和ライフエナジア</t>
    <rPh sb="0" eb="2">
      <t>ダイワ</t>
    </rPh>
    <phoneticPr fontId="1"/>
  </si>
  <si>
    <t>低炭素電力削減量（高炭素電力排出量）計算シート</t>
    <phoneticPr fontId="1"/>
  </si>
  <si>
    <t>低炭素熱削減量計算シート</t>
    <rPh sb="0" eb="3">
      <t>テイタンソ</t>
    </rPh>
    <rPh sb="3" eb="4">
      <t>ネツ</t>
    </rPh>
    <rPh sb="4" eb="6">
      <t>サクゲン</t>
    </rPh>
    <rPh sb="6" eb="7">
      <t>リョウ</t>
    </rPh>
    <rPh sb="7" eb="9">
      <t>ケイサン</t>
    </rPh>
    <phoneticPr fontId="1"/>
  </si>
  <si>
    <t>①　E4セルにある低炭素（高炭素）電力事業者又は低炭素電力メニューを選択してください。</t>
    <rPh sb="9" eb="12">
      <t>テイタンソ</t>
    </rPh>
    <rPh sb="13" eb="16">
      <t>コウタンソ</t>
    </rPh>
    <rPh sb="17" eb="19">
      <t>デンリョク</t>
    </rPh>
    <rPh sb="19" eb="22">
      <t>ジギョウシャ</t>
    </rPh>
    <rPh sb="22" eb="23">
      <t>マタ</t>
    </rPh>
    <rPh sb="24" eb="27">
      <t>テイタンソ</t>
    </rPh>
    <rPh sb="27" eb="29">
      <t>デンリョク</t>
    </rPh>
    <rPh sb="34" eb="36">
      <t>センタク</t>
    </rPh>
    <phoneticPr fontId="1"/>
  </si>
  <si>
    <t>①　F4セルにある低炭素熱供給区域を選択してください。</t>
    <rPh sb="9" eb="12">
      <t>テイタンソ</t>
    </rPh>
    <rPh sb="12" eb="13">
      <t>ネツ</t>
    </rPh>
    <rPh sb="13" eb="15">
      <t>キョウキュウ</t>
    </rPh>
    <rPh sb="15" eb="17">
      <t>クイキ</t>
    </rPh>
    <rPh sb="18" eb="20">
      <t>センタク</t>
    </rPh>
    <phoneticPr fontId="1"/>
  </si>
  <si>
    <t>大阪瓦斯株式会社</t>
    <phoneticPr fontId="1"/>
  </si>
  <si>
    <t>―</t>
    <phoneticPr fontId="1"/>
  </si>
  <si>
    <r>
      <t>(t-CO</t>
    </r>
    <r>
      <rPr>
        <vertAlign val="subscript"/>
        <sz val="8"/>
        <color theme="1"/>
        <rFont val="ＭＳ Ｐゴシック"/>
        <family val="3"/>
        <charset val="128"/>
        <scheme val="minor"/>
      </rPr>
      <t>2</t>
    </r>
    <r>
      <rPr>
        <sz val="8"/>
        <color theme="1"/>
        <rFont val="ＭＳ Ｐゴシック"/>
        <family val="3"/>
        <charset val="128"/>
        <scheme val="minor"/>
      </rPr>
      <t>/GJ)</t>
    </r>
    <phoneticPr fontId="1"/>
  </si>
  <si>
    <t>GJ</t>
    <phoneticPr fontId="1"/>
  </si>
  <si>
    <r>
      <t>）</t>
    </r>
    <r>
      <rPr>
        <sz val="11"/>
        <color theme="1"/>
        <rFont val="ＭＳ Ｐゴシック"/>
        <family val="2"/>
        <charset val="128"/>
        <scheme val="minor"/>
      </rPr>
      <t>×</t>
    </r>
    <r>
      <rPr>
        <sz val="11"/>
        <color theme="1"/>
        <rFont val="ＭＳ Ｐゴシック"/>
        <family val="3"/>
        <charset val="128"/>
        <scheme val="minor"/>
      </rPr>
      <t>0.5</t>
    </r>
    <phoneticPr fontId="1"/>
  </si>
  <si>
    <r>
      <t>）</t>
    </r>
    <r>
      <rPr>
        <sz val="11"/>
        <color theme="1"/>
        <rFont val="ＭＳ Ｐゴシック"/>
        <family val="2"/>
        <charset val="128"/>
        <scheme val="minor"/>
      </rPr>
      <t>×</t>
    </r>
    <r>
      <rPr>
        <sz val="11"/>
        <color theme="1"/>
        <rFont val="ＭＳ Ｐゴシック"/>
        <family val="3"/>
        <charset val="128"/>
        <scheme val="minor"/>
      </rPr>
      <t>0.5</t>
    </r>
    <phoneticPr fontId="1"/>
  </si>
  <si>
    <t>×　（</t>
    <phoneticPr fontId="1"/>
  </si>
  <si>
    <t>－</t>
    <phoneticPr fontId="1"/>
  </si>
  <si>
    <r>
      <t>）</t>
    </r>
    <r>
      <rPr>
        <vertAlign val="superscript"/>
        <sz val="11"/>
        <color theme="1"/>
        <rFont val="ＭＳ Ｐゴシック"/>
        <family val="3"/>
        <charset val="128"/>
        <scheme val="minor"/>
      </rPr>
      <t/>
    </r>
    <phoneticPr fontId="1"/>
  </si>
  <si>
    <t>③低炭素熱削減量の値を算定報告書のその６シートに転記してください。</t>
    <rPh sb="1" eb="4">
      <t>テイタンソ</t>
    </rPh>
    <rPh sb="4" eb="5">
      <t>ネツ</t>
    </rPh>
    <rPh sb="5" eb="7">
      <t>サクゲン</t>
    </rPh>
    <rPh sb="7" eb="8">
      <t>リョウ</t>
    </rPh>
    <rPh sb="9" eb="10">
      <t>アタイ</t>
    </rPh>
    <rPh sb="11" eb="13">
      <t>サンテイ</t>
    </rPh>
    <rPh sb="13" eb="16">
      <t>ホウコクショ</t>
    </rPh>
    <rPh sb="24" eb="26">
      <t>テンキ</t>
    </rPh>
    <phoneticPr fontId="1"/>
  </si>
  <si>
    <t>RE100電力株式会社</t>
    <phoneticPr fontId="1"/>
  </si>
  <si>
    <t>エネックス株式会社</t>
    <phoneticPr fontId="1"/>
  </si>
  <si>
    <t>株式会社エネット</t>
    <phoneticPr fontId="1"/>
  </si>
  <si>
    <t>グリーナ株式会社</t>
    <phoneticPr fontId="1"/>
  </si>
  <si>
    <t>シナネン株式会社</t>
    <phoneticPr fontId="1"/>
  </si>
  <si>
    <t>ゼロワットパワー株式会社</t>
    <phoneticPr fontId="1"/>
  </si>
  <si>
    <t>株式会社地球クラブ</t>
    <phoneticPr fontId="1"/>
  </si>
  <si>
    <t>東京エコサービス株式会社</t>
    <phoneticPr fontId="1"/>
  </si>
  <si>
    <t>東京ガス株式会社</t>
    <phoneticPr fontId="1"/>
  </si>
  <si>
    <t>パシフィックパワー株式会社</t>
    <phoneticPr fontId="1"/>
  </si>
  <si>
    <t>日立造船株式会社</t>
    <phoneticPr fontId="1"/>
  </si>
  <si>
    <t>丸紅新電力株式会社</t>
    <phoneticPr fontId="1"/>
  </si>
  <si>
    <t>みんな電力株式会社</t>
    <phoneticPr fontId="1"/>
  </si>
  <si>
    <t>株式会社横浜環境デザイン</t>
    <phoneticPr fontId="1"/>
  </si>
  <si>
    <t>東日本旅客鉄道株式会社</t>
    <phoneticPr fontId="1"/>
  </si>
  <si>
    <t>伊藤忠エネクス株式会社</t>
    <rPh sb="0" eb="3">
      <t>イトウチュウ</t>
    </rPh>
    <rPh sb="7" eb="9">
      <t>カブシキ</t>
    </rPh>
    <rPh sb="9" eb="11">
      <t>カイシャ</t>
    </rPh>
    <phoneticPr fontId="1"/>
  </si>
  <si>
    <t>―</t>
  </si>
  <si>
    <t>エバーグリーン・リテイリング株式会社</t>
    <rPh sb="14" eb="16">
      <t>カブシキ</t>
    </rPh>
    <rPh sb="16" eb="18">
      <t>カイシャ</t>
    </rPh>
    <phoneticPr fontId="1"/>
  </si>
  <si>
    <t>フラワーペイメント株式会社</t>
    <rPh sb="9" eb="11">
      <t>カブシキ</t>
    </rPh>
    <rPh sb="11" eb="13">
      <t>カイシャ</t>
    </rPh>
    <phoneticPr fontId="1"/>
  </si>
  <si>
    <t>芝浦</t>
    <phoneticPr fontId="1"/>
  </si>
  <si>
    <t>有楽町</t>
    <rPh sb="0" eb="3">
      <t>ユウラクチョウ</t>
    </rPh>
    <phoneticPr fontId="1"/>
  </si>
  <si>
    <t>虎ノ門二丁目</t>
    <rPh sb="0" eb="1">
      <t>トラ</t>
    </rPh>
    <rPh sb="2" eb="3">
      <t>モン</t>
    </rPh>
    <rPh sb="3" eb="6">
      <t>ニチョウメ</t>
    </rPh>
    <phoneticPr fontId="1"/>
  </si>
  <si>
    <t>品川駅東口</t>
    <rPh sb="0" eb="3">
      <t>シナガワエキ</t>
    </rPh>
    <rPh sb="3" eb="5">
      <t>ヒガシグチ</t>
    </rPh>
    <phoneticPr fontId="1"/>
  </si>
  <si>
    <t>田町駅東口北</t>
    <phoneticPr fontId="1"/>
  </si>
  <si>
    <t>③低炭素電力削減量（又は高炭素電力排出量）の値を算定報告書のその６シートに転記してください。</t>
    <rPh sb="1" eb="4">
      <t>テイタンソ</t>
    </rPh>
    <rPh sb="4" eb="6">
      <t>デンリョク</t>
    </rPh>
    <rPh sb="6" eb="8">
      <t>サクゲン</t>
    </rPh>
    <rPh sb="8" eb="9">
      <t>リョウ</t>
    </rPh>
    <rPh sb="10" eb="11">
      <t>マタ</t>
    </rPh>
    <rPh sb="12" eb="15">
      <t>コウタンソ</t>
    </rPh>
    <rPh sb="15" eb="17">
      <t>デンリョク</t>
    </rPh>
    <rPh sb="17" eb="19">
      <t>ハイシュツ</t>
    </rPh>
    <rPh sb="19" eb="20">
      <t>リョウ</t>
    </rPh>
    <rPh sb="22" eb="23">
      <t>アタイ</t>
    </rPh>
    <rPh sb="24" eb="26">
      <t>サンテイ</t>
    </rPh>
    <rPh sb="26" eb="29">
      <t>ホウコクショ</t>
    </rPh>
    <rPh sb="37" eb="39">
      <t>テンキ</t>
    </rPh>
    <phoneticPr fontId="1"/>
  </si>
  <si>
    <t>）　×    0.5    =</t>
    <phoneticPr fontId="1"/>
  </si>
  <si>
    <t>アーバンエナジー株式会社</t>
  </si>
  <si>
    <t>株式会社afterFIT</t>
  </si>
  <si>
    <t>株式会社エネット</t>
  </si>
  <si>
    <t>株式会社エフオン</t>
  </si>
  <si>
    <t>株式会社タクマエナジー</t>
  </si>
  <si>
    <t>株式会社地球クラブ</t>
  </si>
  <si>
    <t>ゼロワットパワー株式会社</t>
  </si>
  <si>
    <t>秩父新電力株式会社</t>
  </si>
  <si>
    <t>日本ファシリティ・ソリューション株式会社</t>
  </si>
  <si>
    <t>日立造船株式会社</t>
  </si>
  <si>
    <t>株式会社UPDATER</t>
  </si>
  <si>
    <t>東京エコサービス株式会社</t>
  </si>
  <si>
    <t>東日本旅客鉄道株式会社</t>
  </si>
  <si>
    <t>青山</t>
  </si>
  <si>
    <t>品川八潮</t>
  </si>
  <si>
    <t>日比谷</t>
  </si>
  <si>
    <t>有楽町</t>
  </si>
  <si>
    <t>初台淀橋　</t>
  </si>
  <si>
    <t>錦糸町駅北口　</t>
  </si>
  <si>
    <t>新宿南口西　</t>
  </si>
  <si>
    <t>新宿南口東　</t>
    <rPh sb="4" eb="5">
      <t>ヒガシ</t>
    </rPh>
    <phoneticPr fontId="2"/>
  </si>
  <si>
    <t>虎ノ門二丁目</t>
  </si>
  <si>
    <t xml:space="preserve">永田町二丁目 </t>
  </si>
  <si>
    <t>品川駅東口</t>
  </si>
  <si>
    <t>豊洲六丁目</t>
  </si>
  <si>
    <t>RE100プラン</t>
    <phoneticPr fontId="1"/>
  </si>
  <si>
    <t>実質再生可能エネルギー100％電気</t>
  </si>
  <si>
    <t>高圧/特別高圧</t>
  </si>
  <si>
    <t>FIT非化石証書活用電力メニュー</t>
    <phoneticPr fontId="1"/>
  </si>
  <si>
    <t>常時電力</t>
    <rPh sb="0" eb="4">
      <t>ジョウジデンリョク</t>
    </rPh>
    <phoneticPr fontId="1"/>
  </si>
  <si>
    <t>RE100電力株式会社</t>
  </si>
  <si>
    <t>エネサーブ株式会社　　</t>
  </si>
  <si>
    <t>エネックス株式会社</t>
  </si>
  <si>
    <t>グリーナ株式会社</t>
  </si>
  <si>
    <t>シェルジャパン株式会社</t>
  </si>
  <si>
    <t>東京ガス株式会社</t>
  </si>
  <si>
    <t>丸紅新電力株式会社</t>
  </si>
  <si>
    <t>日本ファシリティ・ソリューション株式会社</t>
    <phoneticPr fontId="1"/>
  </si>
  <si>
    <t>瑞穂町地域スマートエネルギー株式会社</t>
    <phoneticPr fontId="1"/>
  </si>
  <si>
    <t>※低炭素電力メニューのプルダウンに契約メニューがある場合は、そちらも選択できます。</t>
    <rPh sb="17" eb="19">
      <t>ケイヤク</t>
    </rPh>
    <rPh sb="26" eb="28">
      <t>バアイ</t>
    </rPh>
    <rPh sb="34" eb="36">
      <t>センタク</t>
    </rPh>
    <phoneticPr fontId="1"/>
  </si>
  <si>
    <t>エネサーブ株式会社</t>
    <phoneticPr fontId="1"/>
  </si>
  <si>
    <t>株式会社横浜環境デザイン</t>
  </si>
  <si>
    <t>株式会社Looop</t>
  </si>
  <si>
    <t>シェルジャパン株式会社</t>
    <phoneticPr fontId="1"/>
  </si>
  <si>
    <t>ミツウロコグリーンエネルギー株式会社</t>
  </si>
  <si>
    <t>瑞穂町地域スマートエネルギー株式会社</t>
  </si>
  <si>
    <t>伊藤忠エネクス株式会社</t>
    <phoneticPr fontId="1"/>
  </si>
  <si>
    <t>本駒込二丁目</t>
    <rPh sb="0" eb="3">
      <t>ホンコマゴメ</t>
    </rPh>
    <rPh sb="3" eb="6">
      <t>ニチョウメ</t>
    </rPh>
    <phoneticPr fontId="5"/>
  </si>
  <si>
    <t>渋谷道玄坂</t>
    <rPh sb="0" eb="2">
      <t>シブヤ</t>
    </rPh>
    <rPh sb="2" eb="5">
      <t>ドウゲンザカ</t>
    </rPh>
    <phoneticPr fontId="5"/>
  </si>
  <si>
    <t>虎ノ門一・二丁目</t>
    <rPh sb="3" eb="4">
      <t>イチ</t>
    </rPh>
    <rPh sb="5" eb="8">
      <t>ニチョウメ</t>
    </rPh>
    <phoneticPr fontId="5"/>
  </si>
  <si>
    <t>ver2024.4.1</t>
    <phoneticPr fontId="1"/>
  </si>
  <si>
    <t>アーバンエナジー株式会社</t>
    <phoneticPr fontId="1"/>
  </si>
  <si>
    <t>ゼロワットパワー株式会社</t>
    <phoneticPr fontId="1"/>
  </si>
  <si>
    <t>ゼロエミプラン</t>
    <phoneticPr fontId="1"/>
  </si>
  <si>
    <t>再生可能エネルギー１００％</t>
    <phoneticPr fontId="1"/>
  </si>
  <si>
    <t>　※供給区域を事前に熱供給事業者にご確認ください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</si>
</sst>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00_ "/>
    <numFmt numFmtId="178" formatCode="0.0000"/>
  </numFmts>
  <fonts count="37">
    <font>
      <sz val="11"/>
      <color theme="1"/>
      <name val="ＭＳ Ｐゴシック"/>
      <family val="2"/>
      <charset val="128"/>
      <scheme val="minor"/>
    </font>
    <font>
      <sz val="6"/>
      <name val="ＭＳ Ｐゴシック"/>
      <family val="2"/>
      <charset val="128"/>
      <scheme val="minor"/>
    </font>
    <font>
      <b/>
      <sz val="14"/>
      <color theme="0"/>
      <name val="ＭＳ Ｐゴシック"/>
      <family val="3"/>
      <charset val="128"/>
      <scheme val="minor"/>
    </font>
    <font>
      <b/>
      <sz val="12"/>
      <color theme="0"/>
      <name val="ＭＳ Ｐゴシック"/>
      <family val="3"/>
      <charset val="128"/>
      <scheme val="minor"/>
    </font>
    <font>
      <sz val="11"/>
      <color theme="1"/>
      <name val="ＭＳ Ｐゴシック"/>
      <family val="3"/>
      <charset val="128"/>
      <scheme val="minor"/>
    </font>
    <font>
      <sz val="6"/>
      <color theme="1"/>
      <name val="ＭＳ Ｐゴシック"/>
      <family val="2"/>
      <charset val="128"/>
      <scheme val="minor"/>
    </font>
    <font>
      <vertAlign val="superscript"/>
      <sz val="11"/>
      <color theme="1"/>
      <name val="ＭＳ Ｐゴシック"/>
      <family val="3"/>
      <charset val="128"/>
      <scheme val="minor"/>
    </font>
    <font>
      <sz val="8"/>
      <color theme="1"/>
      <name val="ＭＳ Ｐゴシック"/>
      <family val="2"/>
      <charset val="128"/>
      <scheme val="minor"/>
    </font>
    <font>
      <sz val="12"/>
      <color theme="1"/>
      <name val="ＭＳ Ｐゴシック"/>
      <family val="2"/>
      <charset val="128"/>
      <scheme val="minor"/>
    </font>
    <font>
      <b/>
      <sz val="14"/>
      <color theme="1"/>
      <name val="ＭＳ Ｐゴシック"/>
      <family val="3"/>
      <charset val="128"/>
      <scheme val="minor"/>
    </font>
    <font>
      <b/>
      <sz val="12"/>
      <color theme="0"/>
      <name val="ＭＳ Ｐゴシック"/>
      <family val="2"/>
      <charset val="128"/>
      <scheme val="minor"/>
    </font>
    <font>
      <b/>
      <vertAlign val="subscript"/>
      <sz val="12"/>
      <color theme="0"/>
      <name val="ＭＳ Ｐゴシック"/>
      <family val="3"/>
      <charset val="128"/>
      <scheme val="minor"/>
    </font>
    <font>
      <vertAlign val="subscript"/>
      <sz val="8"/>
      <color theme="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name val="ＭＳ Ｐゴシック"/>
      <family val="3"/>
      <charset val="128"/>
    </font>
    <font>
      <sz val="6"/>
      <name val="ＭＳ Ｐゴシック"/>
      <family val="3"/>
      <charset val="128"/>
    </font>
    <font>
      <sz val="8"/>
      <name val="ＭＳ Ｐゴシック"/>
      <family val="3"/>
      <charset val="128"/>
    </font>
    <font>
      <vertAlign val="subscript"/>
      <sz val="8"/>
      <name val="ＭＳ Ｐゴシック"/>
      <family val="3"/>
      <charset val="128"/>
    </font>
    <font>
      <vertAlign val="subscript"/>
      <sz val="11"/>
      <name val="ＭＳ Ｐゴシック"/>
      <family val="3"/>
      <charset val="128"/>
    </font>
    <font>
      <vertAlign val="superscript"/>
      <sz val="11"/>
      <name val="ＭＳ Ｐゴシック"/>
      <family val="3"/>
      <charset val="128"/>
    </font>
    <font>
      <b/>
      <sz val="14"/>
      <name val="ＭＳ Ｐゴシック"/>
      <family val="3"/>
      <charset val="128"/>
    </font>
    <font>
      <b/>
      <sz val="10"/>
      <color theme="0"/>
      <name val="ＭＳ Ｐゴシック"/>
      <family val="3"/>
      <charset val="128"/>
      <scheme val="minor"/>
    </font>
    <font>
      <b/>
      <vertAlign val="subscript"/>
      <sz val="10"/>
      <color theme="0"/>
      <name val="ＭＳ Ｐゴシック"/>
      <family val="3"/>
      <charset val="128"/>
      <scheme val="minor"/>
    </font>
    <font>
      <sz val="11"/>
      <name val="ＭＳ ゴシック"/>
      <family val="3"/>
      <charset val="128"/>
    </font>
    <font>
      <sz val="11"/>
      <color theme="1"/>
      <name val="ＭＳ Ｐゴシック"/>
      <family val="2"/>
      <charset val="128"/>
      <scheme val="minor"/>
    </font>
    <font>
      <sz val="11"/>
      <color theme="6" tint="-0.249977111117893"/>
      <name val="ＭＳ Ｐゴシック"/>
      <family val="2"/>
      <charset val="128"/>
      <scheme val="minor"/>
    </font>
    <font>
      <sz val="16"/>
      <color theme="1"/>
      <name val="ＭＳ Ｐゴシック"/>
      <family val="2"/>
      <charset val="128"/>
      <scheme val="minor"/>
    </font>
    <font>
      <sz val="9"/>
      <color indexed="81"/>
      <name val="BIZ UDP明朝 Medium"/>
      <family val="1"/>
      <charset val="128"/>
    </font>
    <font>
      <sz val="11"/>
      <color rgb="FFFF0000"/>
      <name val="ＭＳ Ｐゴシック"/>
      <family val="2"/>
      <charset val="128"/>
      <scheme val="minor"/>
    </font>
    <font>
      <b/>
      <sz val="11"/>
      <color rgb="FFFF0000"/>
      <name val="ＭＳ Ｐゴシック"/>
      <family val="3"/>
      <charset val="128"/>
      <scheme val="minor"/>
    </font>
    <font>
      <sz val="9"/>
      <color indexed="81"/>
      <name val="MS P ゴシック"/>
      <family val="3"/>
      <charset val="128"/>
    </font>
    <font>
      <sz val="10.5"/>
      <color theme="1"/>
      <name val="游ゴシック"/>
      <family val="3"/>
      <charset val="128"/>
    </font>
    <font>
      <sz val="6"/>
      <color theme="0"/>
      <name val="ＭＳ Ｐゴシック"/>
      <family val="2"/>
      <charset val="128"/>
      <scheme val="minor"/>
    </font>
    <font>
      <sz val="11"/>
      <color theme="0"/>
      <name val="ＭＳ Ｐゴシック"/>
      <family val="2"/>
      <charset val="128"/>
      <scheme val="minor"/>
    </font>
    <font>
      <sz val="10"/>
      <color theme="1"/>
      <name val="ＭＳ Ｐゴシック"/>
      <family val="2"/>
      <charset val="128"/>
      <scheme val="minor"/>
    </font>
  </fonts>
  <fills count="15">
    <fill>
      <patternFill patternType="none"/>
    </fill>
    <fill>
      <patternFill patternType="gray125"/>
    </fill>
    <fill>
      <patternFill patternType="solid">
        <fgColor theme="2" tint="-0.499984740745262"/>
        <bgColor indexed="64"/>
      </patternFill>
    </fill>
    <fill>
      <patternFill patternType="solid">
        <fgColor theme="2"/>
        <bgColor indexed="64"/>
      </patternFill>
    </fill>
    <fill>
      <patternFill patternType="solid">
        <fgColor theme="9" tint="0.59999389629810485"/>
        <bgColor indexed="64"/>
      </patternFill>
    </fill>
    <fill>
      <patternFill patternType="solid">
        <fgColor rgb="FF00B050"/>
        <bgColor indexed="64"/>
      </patternFill>
    </fill>
    <fill>
      <patternFill patternType="solid">
        <fgColor theme="9" tint="-0.499984740745262"/>
        <bgColor indexed="64"/>
      </patternFill>
    </fill>
    <fill>
      <patternFill patternType="solid">
        <fgColor theme="1"/>
        <bgColor indexed="64"/>
      </patternFill>
    </fill>
    <fill>
      <patternFill patternType="solid">
        <fgColor theme="0"/>
        <bgColor indexed="64"/>
      </patternFill>
    </fill>
    <fill>
      <patternFill patternType="solid">
        <fgColor indexed="47"/>
        <bgColor indexed="64"/>
      </patternFill>
    </fill>
    <fill>
      <patternFill patternType="solid">
        <fgColor theme="9" tint="0.39997558519241921"/>
        <bgColor indexed="64"/>
      </patternFill>
    </fill>
    <fill>
      <patternFill patternType="solid">
        <fgColor rgb="FFFFFF00"/>
        <bgColor indexed="64"/>
      </patternFill>
    </fill>
    <fill>
      <patternFill patternType="solid">
        <fgColor rgb="FF92D050"/>
        <bgColor indexed="64"/>
      </patternFill>
    </fill>
    <fill>
      <patternFill patternType="solid">
        <fgColor theme="3" tint="0.59996337778862885"/>
        <bgColor indexed="64"/>
      </patternFill>
    </fill>
    <fill>
      <patternFill patternType="solid">
        <fgColor theme="4"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right style="double">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s>
  <cellStyleXfs count="16">
    <xf numFmtId="0" fontId="0" fillId="0" borderId="0">
      <alignment vertical="center"/>
    </xf>
    <xf numFmtId="0" fontId="16" fillId="0" borderId="0">
      <alignment vertical="center"/>
    </xf>
    <xf numFmtId="0" fontId="16" fillId="0" borderId="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xf numFmtId="9" fontId="16" fillId="0" borderId="0" applyFont="0" applyFill="0" applyBorder="0" applyAlignment="0" applyProtection="0"/>
    <xf numFmtId="38" fontId="4" fillId="0" borderId="0" applyFont="0" applyFill="0" applyBorder="0" applyAlignment="0" applyProtection="0">
      <alignment vertical="center"/>
    </xf>
    <xf numFmtId="38" fontId="16" fillId="0" borderId="0" applyFont="0" applyFill="0" applyBorder="0" applyAlignment="0" applyProtection="0"/>
    <xf numFmtId="38" fontId="4" fillId="0" borderId="0" applyFont="0" applyFill="0" applyBorder="0" applyAlignment="0" applyProtection="0">
      <alignment vertical="center"/>
    </xf>
    <xf numFmtId="38" fontId="25" fillId="0" borderId="0" applyFont="0" applyFill="0" applyBorder="0" applyAlignment="0" applyProtection="0"/>
    <xf numFmtId="0" fontId="4" fillId="0" borderId="0">
      <alignment vertical="center"/>
    </xf>
    <xf numFmtId="0" fontId="16" fillId="0" borderId="0">
      <alignment vertical="center"/>
    </xf>
    <xf numFmtId="0" fontId="4" fillId="0" borderId="0">
      <alignment vertical="center"/>
    </xf>
    <xf numFmtId="0" fontId="16" fillId="0" borderId="0"/>
    <xf numFmtId="0" fontId="25" fillId="0" borderId="0"/>
    <xf numFmtId="9" fontId="26" fillId="0" borderId="0" applyFont="0" applyFill="0" applyBorder="0" applyAlignment="0" applyProtection="0">
      <alignment vertical="center"/>
    </xf>
  </cellStyleXfs>
  <cellXfs count="214">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vertical="center"/>
    </xf>
    <xf numFmtId="0" fontId="0" fillId="0" borderId="11" xfId="0" applyBorder="1">
      <alignment vertical="center"/>
    </xf>
    <xf numFmtId="0" fontId="5" fillId="0" borderId="0" xfId="0" applyFont="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6" xfId="0" applyBorder="1" applyAlignment="1">
      <alignment vertical="center"/>
    </xf>
    <xf numFmtId="0" fontId="0" fillId="0" borderId="0" xfId="0" applyBorder="1" applyAlignment="1">
      <alignment vertical="center"/>
    </xf>
    <xf numFmtId="0" fontId="0" fillId="4" borderId="1" xfId="0" applyFill="1" applyBorder="1" applyAlignment="1" applyProtection="1">
      <alignment horizontal="center" vertical="center"/>
      <protection locked="0"/>
    </xf>
    <xf numFmtId="0" fontId="0" fillId="4" borderId="1" xfId="0" applyFill="1" applyBorder="1" applyProtection="1">
      <alignment vertical="center"/>
      <protection locked="0"/>
    </xf>
    <xf numFmtId="0" fontId="7" fillId="0" borderId="0" xfId="0" applyFont="1" applyAlignment="1">
      <alignment horizontal="right" vertical="center"/>
    </xf>
    <xf numFmtId="176" fontId="0" fillId="0" borderId="0" xfId="0" applyNumberFormat="1" applyBorder="1" applyAlignment="1">
      <alignment horizontal="center" vertical="center"/>
    </xf>
    <xf numFmtId="0" fontId="8" fillId="0" borderId="0" xfId="0" applyFont="1">
      <alignment vertical="center"/>
    </xf>
    <xf numFmtId="0" fontId="7" fillId="0" borderId="0" xfId="0" applyFont="1">
      <alignment vertical="center"/>
    </xf>
    <xf numFmtId="0" fontId="9" fillId="0" borderId="0" xfId="0" applyFont="1">
      <alignment vertical="center"/>
    </xf>
    <xf numFmtId="0" fontId="13" fillId="0" borderId="0" xfId="0" applyFont="1">
      <alignment vertical="center"/>
    </xf>
    <xf numFmtId="0" fontId="0" fillId="0" borderId="20" xfId="0" applyBorder="1">
      <alignment vertical="center"/>
    </xf>
    <xf numFmtId="0" fontId="0" fillId="0" borderId="0" xfId="0" applyBorder="1">
      <alignment vertical="center"/>
    </xf>
    <xf numFmtId="0" fontId="0" fillId="8" borderId="22" xfId="0" applyFont="1" applyFill="1" applyBorder="1">
      <alignment vertical="center"/>
    </xf>
    <xf numFmtId="0" fontId="0" fillId="8" borderId="23" xfId="0" applyFont="1" applyFill="1" applyBorder="1">
      <alignment vertical="center"/>
    </xf>
    <xf numFmtId="0" fontId="0" fillId="8" borderId="24" xfId="0" applyFont="1" applyFill="1" applyBorder="1">
      <alignment vertical="center"/>
    </xf>
    <xf numFmtId="0" fontId="0" fillId="8" borderId="25" xfId="0" applyFont="1" applyFill="1" applyBorder="1">
      <alignment vertical="center"/>
    </xf>
    <xf numFmtId="0" fontId="0" fillId="8" borderId="27" xfId="0" applyFont="1" applyFill="1" applyBorder="1">
      <alignment vertical="center"/>
    </xf>
    <xf numFmtId="176" fontId="0" fillId="8" borderId="23" xfId="0" applyNumberFormat="1" applyFont="1" applyFill="1" applyBorder="1">
      <alignment vertical="center"/>
    </xf>
    <xf numFmtId="0" fontId="0" fillId="8" borderId="23" xfId="0" applyFont="1" applyFill="1" applyBorder="1" applyAlignment="1">
      <alignment horizontal="center" vertical="center"/>
    </xf>
    <xf numFmtId="176" fontId="0" fillId="8" borderId="26" xfId="0" applyNumberFormat="1" applyFont="1" applyFill="1" applyBorder="1">
      <alignment vertical="center"/>
    </xf>
    <xf numFmtId="0" fontId="0" fillId="8" borderId="26" xfId="0" applyFont="1" applyFill="1" applyBorder="1" applyAlignment="1">
      <alignment horizontal="center" vertical="center"/>
    </xf>
    <xf numFmtId="176" fontId="14" fillId="0" borderId="1" xfId="0" applyNumberFormat="1" applyFont="1" applyBorder="1" applyAlignment="1">
      <alignment horizontal="center" vertical="center"/>
    </xf>
    <xf numFmtId="0" fontId="14" fillId="4" borderId="1" xfId="0" applyFont="1" applyFill="1" applyBorder="1" applyAlignment="1" applyProtection="1">
      <alignment horizontal="center" vertical="center"/>
      <protection locked="0"/>
    </xf>
    <xf numFmtId="0" fontId="15" fillId="4" borderId="1" xfId="0" applyFont="1" applyFill="1" applyBorder="1" applyProtection="1">
      <alignment vertical="center"/>
      <protection locked="0"/>
    </xf>
    <xf numFmtId="0" fontId="0" fillId="4" borderId="1" xfId="0" applyFill="1" applyBorder="1" applyAlignment="1" applyProtection="1">
      <alignment horizontal="right" vertical="center"/>
      <protection locked="0"/>
    </xf>
    <xf numFmtId="0" fontId="16" fillId="0" borderId="0" xfId="1">
      <alignment vertical="center"/>
    </xf>
    <xf numFmtId="0" fontId="16" fillId="0" borderId="0" xfId="1" applyAlignment="1">
      <alignment horizontal="center" vertical="center"/>
    </xf>
    <xf numFmtId="0" fontId="16" fillId="0" borderId="0" xfId="1" applyBorder="1">
      <alignment vertical="center"/>
    </xf>
    <xf numFmtId="0" fontId="16" fillId="0" borderId="1" xfId="1" applyBorder="1">
      <alignment vertical="center"/>
    </xf>
    <xf numFmtId="0" fontId="16" fillId="0" borderId="2" xfId="1" applyBorder="1">
      <alignment vertical="center"/>
    </xf>
    <xf numFmtId="0" fontId="16" fillId="0" borderId="4" xfId="1" applyBorder="1">
      <alignment vertical="center"/>
    </xf>
    <xf numFmtId="0" fontId="18" fillId="0" borderId="0" xfId="1" applyFont="1">
      <alignment vertical="center"/>
    </xf>
    <xf numFmtId="0" fontId="16" fillId="0" borderId="3" xfId="1" applyBorder="1">
      <alignment vertical="center"/>
    </xf>
    <xf numFmtId="0" fontId="16" fillId="0" borderId="28" xfId="1" applyBorder="1">
      <alignment vertical="center"/>
    </xf>
    <xf numFmtId="0" fontId="0" fillId="0" borderId="1" xfId="0" applyNumberFormat="1" applyBorder="1">
      <alignment vertical="center"/>
    </xf>
    <xf numFmtId="0" fontId="16" fillId="9" borderId="1" xfId="1" applyFill="1" applyBorder="1" applyProtection="1">
      <alignment vertical="center"/>
      <protection locked="0"/>
    </xf>
    <xf numFmtId="0" fontId="0" fillId="8" borderId="0" xfId="0" applyFont="1" applyFill="1" applyBorder="1">
      <alignment vertical="center"/>
    </xf>
    <xf numFmtId="176" fontId="9" fillId="0" borderId="0" xfId="0" applyNumberFormat="1" applyFont="1" applyBorder="1" applyAlignment="1">
      <alignment horizontal="center" vertical="center"/>
    </xf>
    <xf numFmtId="0" fontId="18" fillId="0" borderId="0" xfId="1" applyFont="1" applyAlignment="1">
      <alignment horizontal="center" vertical="center"/>
    </xf>
    <xf numFmtId="0" fontId="22" fillId="0" borderId="1" xfId="1" applyFont="1" applyBorder="1">
      <alignment vertical="center"/>
    </xf>
    <xf numFmtId="0" fontId="16" fillId="0" borderId="1" xfId="1" applyFill="1" applyBorder="1" applyProtection="1">
      <alignment vertical="center"/>
    </xf>
    <xf numFmtId="9" fontId="16" fillId="10" borderId="1" xfId="1" applyNumberFormat="1" applyFill="1" applyBorder="1" applyAlignment="1" applyProtection="1">
      <alignment horizontal="center" vertical="center"/>
      <protection locked="0"/>
    </xf>
    <xf numFmtId="0" fontId="16" fillId="10" borderId="1" xfId="1" applyFill="1" applyBorder="1" applyAlignment="1" applyProtection="1">
      <alignment horizontal="center" vertical="center"/>
      <protection locked="0"/>
    </xf>
    <xf numFmtId="0" fontId="0" fillId="0" borderId="0" xfId="0">
      <alignment vertical="center"/>
    </xf>
    <xf numFmtId="0" fontId="0" fillId="0" borderId="0" xfId="0">
      <alignment vertical="center"/>
    </xf>
    <xf numFmtId="0" fontId="0" fillId="0" borderId="1" xfId="0" applyBorder="1" applyAlignment="1">
      <alignment horizontal="center" vertical="center"/>
    </xf>
    <xf numFmtId="0" fontId="18" fillId="0" borderId="0" xfId="1" applyFont="1" applyAlignment="1">
      <alignment horizontal="center" vertical="top"/>
    </xf>
    <xf numFmtId="0" fontId="14" fillId="0" borderId="11" xfId="0" applyFont="1" applyFill="1" applyBorder="1" applyAlignment="1" applyProtection="1">
      <alignment horizontal="left" vertical="center"/>
      <protection locked="0"/>
    </xf>
    <xf numFmtId="0" fontId="0" fillId="0" borderId="1" xfId="0" applyBorder="1" applyAlignment="1">
      <alignment horizontal="center" vertical="center"/>
    </xf>
    <xf numFmtId="0" fontId="0" fillId="0" borderId="1" xfId="0" applyFill="1" applyBorder="1">
      <alignment vertical="center"/>
    </xf>
    <xf numFmtId="0" fontId="16" fillId="0" borderId="0" xfId="1" applyFont="1">
      <alignment vertical="center"/>
    </xf>
    <xf numFmtId="176" fontId="0" fillId="0" borderId="0" xfId="0" applyNumberFormat="1" applyFill="1" applyBorder="1" applyAlignment="1">
      <alignment horizontal="center" vertical="center"/>
    </xf>
    <xf numFmtId="0" fontId="3" fillId="0" borderId="16" xfId="0" applyFont="1" applyFill="1" applyBorder="1" applyAlignment="1">
      <alignment vertical="center"/>
    </xf>
    <xf numFmtId="0" fontId="3" fillId="6" borderId="29" xfId="0" applyFont="1" applyFill="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27" fillId="0" borderId="0" xfId="0" applyFont="1" applyAlignment="1">
      <alignment horizontal="right" vertical="center"/>
    </xf>
    <xf numFmtId="0" fontId="27" fillId="0" borderId="0" xfId="0" applyFont="1">
      <alignment vertical="center"/>
    </xf>
    <xf numFmtId="0" fontId="0" fillId="0" borderId="1" xfId="0" applyBorder="1" applyAlignment="1">
      <alignment horizontal="center" vertical="center" wrapText="1"/>
    </xf>
    <xf numFmtId="0" fontId="14" fillId="0" borderId="0" xfId="0" applyFont="1" applyFill="1" applyBorder="1" applyAlignment="1" applyProtection="1">
      <alignment horizontal="left" vertical="center"/>
      <protection locked="0"/>
    </xf>
    <xf numFmtId="0" fontId="27" fillId="0" borderId="0" xfId="0" applyFont="1" applyFill="1">
      <alignment vertical="center"/>
    </xf>
    <xf numFmtId="0" fontId="0" fillId="0" borderId="0" xfId="0" applyFill="1">
      <alignment vertical="center"/>
    </xf>
    <xf numFmtId="0" fontId="0" fillId="0" borderId="1" xfId="0" applyFill="1" applyBorder="1" applyAlignment="1">
      <alignment horizontal="center" vertical="center"/>
    </xf>
    <xf numFmtId="49" fontId="0" fillId="4" borderId="1" xfId="0" applyNumberFormat="1" applyFill="1" applyBorder="1" applyAlignment="1" applyProtection="1">
      <alignment horizontal="right" vertical="center"/>
      <protection locked="0"/>
    </xf>
    <xf numFmtId="49" fontId="0" fillId="4" borderId="1" xfId="0" applyNumberFormat="1" applyFill="1" applyBorder="1" applyProtection="1">
      <alignment vertical="center"/>
      <protection locked="0"/>
    </xf>
    <xf numFmtId="1" fontId="0" fillId="0" borderId="1" xfId="0" applyNumberFormat="1" applyBorder="1" applyAlignment="1">
      <alignment horizontal="right" vertical="center" wrapText="1"/>
    </xf>
    <xf numFmtId="0" fontId="0" fillId="0" borderId="1" xfId="0" applyBorder="1" applyAlignment="1">
      <alignment horizontal="left" vertical="center"/>
    </xf>
    <xf numFmtId="0" fontId="0" fillId="0" borderId="1" xfId="0" applyBorder="1" applyAlignment="1">
      <alignment horizontal="right" vertical="center" wrapText="1"/>
    </xf>
    <xf numFmtId="0" fontId="0" fillId="11" borderId="1" xfId="0" applyFill="1" applyBorder="1">
      <alignment vertical="center"/>
    </xf>
    <xf numFmtId="176" fontId="0" fillId="11" borderId="1" xfId="0" applyNumberFormat="1" applyFill="1" applyBorder="1">
      <alignment vertical="center"/>
    </xf>
    <xf numFmtId="0" fontId="28" fillId="0" borderId="0" xfId="0" applyFont="1">
      <alignment vertical="center"/>
    </xf>
    <xf numFmtId="0" fontId="14" fillId="0" borderId="11" xfId="0" applyFont="1" applyFill="1" applyBorder="1" applyAlignment="1" applyProtection="1">
      <alignment horizontal="left" vertical="center"/>
    </xf>
    <xf numFmtId="0" fontId="0" fillId="0" borderId="0" xfId="0" applyProtection="1">
      <alignment vertical="center"/>
    </xf>
    <xf numFmtId="0" fontId="0" fillId="0" borderId="0" xfId="0" applyFill="1" applyBorder="1" applyAlignment="1" applyProtection="1">
      <alignment vertical="center"/>
    </xf>
    <xf numFmtId="0" fontId="0" fillId="0" borderId="0" xfId="0" applyFill="1" applyBorder="1" applyAlignment="1" applyProtection="1">
      <alignment horizontal="center" vertical="center"/>
    </xf>
    <xf numFmtId="0" fontId="0" fillId="0" borderId="16" xfId="0" applyBorder="1" applyAlignment="1" applyProtection="1">
      <alignment vertical="center"/>
    </xf>
    <xf numFmtId="0" fontId="0" fillId="0" borderId="0" xfId="0" applyBorder="1" applyAlignment="1" applyProtection="1">
      <alignment vertical="center"/>
    </xf>
    <xf numFmtId="0" fontId="0" fillId="0" borderId="1" xfId="0" applyBorder="1" applyAlignment="1" applyProtection="1">
      <alignment horizontal="center" vertical="center"/>
    </xf>
    <xf numFmtId="0" fontId="0" fillId="0" borderId="0" xfId="0" applyBorder="1" applyAlignment="1" applyProtection="1">
      <alignment horizontal="center" vertical="center"/>
    </xf>
    <xf numFmtId="0" fontId="0" fillId="0" borderId="1" xfId="0" applyBorder="1" applyAlignment="1" applyProtection="1">
      <alignment horizontal="center" vertical="center" wrapText="1"/>
    </xf>
    <xf numFmtId="176" fontId="0" fillId="0" borderId="1" xfId="0" applyNumberFormat="1" applyBorder="1" applyAlignment="1" applyProtection="1">
      <alignment horizontal="center" vertical="center"/>
    </xf>
    <xf numFmtId="0" fontId="0" fillId="0" borderId="0" xfId="0" applyAlignment="1" applyProtection="1">
      <alignment vertical="center"/>
    </xf>
    <xf numFmtId="176" fontId="0" fillId="0" borderId="0" xfId="0" applyNumberFormat="1" applyBorder="1" applyAlignment="1" applyProtection="1">
      <alignment horizontal="center" vertical="center"/>
    </xf>
    <xf numFmtId="0" fontId="0" fillId="0" borderId="0" xfId="0" applyAlignment="1" applyProtection="1">
      <alignment horizontal="center" vertical="center"/>
    </xf>
    <xf numFmtId="0" fontId="10"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0" xfId="0" applyFont="1" applyAlignment="1" applyProtection="1">
      <alignment horizontal="right" vertical="center"/>
    </xf>
    <xf numFmtId="10" fontId="0" fillId="11" borderId="1" xfId="0" applyNumberFormat="1" applyFill="1" applyBorder="1">
      <alignment vertical="center"/>
    </xf>
    <xf numFmtId="0" fontId="0" fillId="0" borderId="1" xfId="0" applyBorder="1" applyAlignment="1">
      <alignment horizontal="center" vertical="center"/>
    </xf>
    <xf numFmtId="0" fontId="0" fillId="0" borderId="9" xfId="0" applyBorder="1" applyAlignment="1">
      <alignment horizontal="center" vertical="center"/>
    </xf>
    <xf numFmtId="10" fontId="0" fillId="11" borderId="1" xfId="0" applyNumberFormat="1" applyFill="1" applyBorder="1" applyAlignment="1">
      <alignment horizontal="right" vertical="center"/>
    </xf>
    <xf numFmtId="0" fontId="7" fillId="0" borderId="0" xfId="0" applyFont="1" applyFill="1" applyAlignment="1">
      <alignment horizontal="right" vertical="center"/>
    </xf>
    <xf numFmtId="178" fontId="0" fillId="0" borderId="1" xfId="0" applyNumberFormat="1" applyBorder="1" applyAlignment="1" applyProtection="1">
      <alignment horizontal="center" vertical="center"/>
    </xf>
    <xf numFmtId="0" fontId="0" fillId="12" borderId="1" xfId="0" applyFill="1" applyBorder="1">
      <alignment vertical="center"/>
    </xf>
    <xf numFmtId="176" fontId="0" fillId="12" borderId="1" xfId="0" applyNumberFormat="1" applyFill="1" applyBorder="1">
      <alignment vertical="center"/>
    </xf>
    <xf numFmtId="10" fontId="0" fillId="12" borderId="1" xfId="0" applyNumberFormat="1" applyFill="1" applyBorder="1">
      <alignment vertical="center"/>
    </xf>
    <xf numFmtId="10" fontId="0" fillId="12" borderId="1" xfId="0" applyNumberFormat="1" applyFill="1" applyBorder="1" applyAlignment="1">
      <alignment horizontal="right" vertical="center"/>
    </xf>
    <xf numFmtId="0" fontId="14" fillId="12" borderId="1" xfId="0" applyFont="1" applyFill="1" applyBorder="1">
      <alignment vertical="center"/>
    </xf>
    <xf numFmtId="176" fontId="15" fillId="12" borderId="1" xfId="0" applyNumberFormat="1" applyFont="1" applyFill="1" applyBorder="1">
      <alignment vertical="center"/>
    </xf>
    <xf numFmtId="0" fontId="15" fillId="12" borderId="1" xfId="0" applyFont="1" applyFill="1" applyBorder="1">
      <alignment vertical="center"/>
    </xf>
    <xf numFmtId="0" fontId="0" fillId="0" borderId="1" xfId="0" applyBorder="1" applyAlignment="1" applyProtection="1">
      <alignment horizontal="center" vertical="center"/>
    </xf>
    <xf numFmtId="0" fontId="3" fillId="6" borderId="29" xfId="0" applyFont="1" applyFill="1" applyBorder="1" applyAlignment="1" applyProtection="1">
      <alignment horizontal="center" vertical="center"/>
    </xf>
    <xf numFmtId="0" fontId="0" fillId="10" borderId="1" xfId="0" applyFill="1" applyBorder="1">
      <alignment vertical="center"/>
    </xf>
    <xf numFmtId="9" fontId="0" fillId="10" borderId="1" xfId="0" applyNumberFormat="1" applyFill="1" applyBorder="1">
      <alignment vertical="center"/>
    </xf>
    <xf numFmtId="176" fontId="0" fillId="10" borderId="1" xfId="0" applyNumberFormat="1" applyFill="1" applyBorder="1">
      <alignment vertical="center"/>
    </xf>
    <xf numFmtId="9" fontId="0" fillId="10" borderId="1" xfId="15" applyFont="1" applyFill="1" applyBorder="1">
      <alignment vertical="center"/>
    </xf>
    <xf numFmtId="0" fontId="0" fillId="10" borderId="0" xfId="0" applyFill="1">
      <alignment vertical="center"/>
    </xf>
    <xf numFmtId="10" fontId="0" fillId="10" borderId="1" xfId="15" applyNumberFormat="1" applyFont="1" applyFill="1" applyBorder="1">
      <alignment vertical="center"/>
    </xf>
    <xf numFmtId="0" fontId="0" fillId="13" borderId="1" xfId="0" applyFill="1" applyBorder="1">
      <alignment vertical="center"/>
    </xf>
    <xf numFmtId="10" fontId="0" fillId="13" borderId="1" xfId="15" applyNumberFormat="1" applyFont="1" applyFill="1" applyBorder="1">
      <alignment vertical="center"/>
    </xf>
    <xf numFmtId="0" fontId="0" fillId="13" borderId="1" xfId="15" applyNumberFormat="1" applyFont="1" applyFill="1" applyBorder="1">
      <alignment vertical="center"/>
    </xf>
    <xf numFmtId="176" fontId="0" fillId="13" borderId="1" xfId="0" applyNumberFormat="1" applyFill="1" applyBorder="1">
      <alignment vertical="center"/>
    </xf>
    <xf numFmtId="0" fontId="0" fillId="14" borderId="1" xfId="0" applyFill="1" applyBorder="1">
      <alignment vertical="center"/>
    </xf>
    <xf numFmtId="176" fontId="0" fillId="14" borderId="1" xfId="0" applyNumberFormat="1" applyFill="1" applyBorder="1">
      <alignment vertical="center"/>
    </xf>
    <xf numFmtId="9" fontId="0" fillId="14" borderId="1" xfId="15" applyFont="1" applyFill="1" applyBorder="1">
      <alignment vertical="center"/>
    </xf>
    <xf numFmtId="0" fontId="0" fillId="14" borderId="0" xfId="0" applyFill="1">
      <alignment vertical="center"/>
    </xf>
    <xf numFmtId="10" fontId="0" fillId="14" borderId="1" xfId="15" applyNumberFormat="1" applyFont="1" applyFill="1" applyBorder="1">
      <alignment vertical="center"/>
    </xf>
    <xf numFmtId="9" fontId="0" fillId="14" borderId="1" xfId="0" applyNumberFormat="1" applyFill="1" applyBorder="1">
      <alignment vertical="center"/>
    </xf>
    <xf numFmtId="0" fontId="30" fillId="13" borderId="1" xfId="0" applyFont="1" applyFill="1" applyBorder="1">
      <alignment vertical="center"/>
    </xf>
    <xf numFmtId="0" fontId="30" fillId="14" borderId="1" xfId="0" applyFont="1" applyFill="1" applyBorder="1">
      <alignment vertical="center"/>
    </xf>
    <xf numFmtId="0" fontId="0" fillId="0" borderId="0" xfId="0" applyFont="1">
      <alignment vertical="center"/>
    </xf>
    <xf numFmtId="0" fontId="31" fillId="0" borderId="0" xfId="0" applyFont="1" applyAlignment="1">
      <alignment vertical="top"/>
    </xf>
    <xf numFmtId="10" fontId="0" fillId="10" borderId="1" xfId="0" applyNumberFormat="1" applyFill="1" applyBorder="1">
      <alignment vertical="center"/>
    </xf>
    <xf numFmtId="0" fontId="30" fillId="10" borderId="1" xfId="0" applyFont="1" applyFill="1" applyBorder="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0" fontId="35" fillId="0" borderId="0" xfId="0" applyFont="1" applyProtection="1">
      <alignment vertical="center"/>
    </xf>
    <xf numFmtId="0" fontId="14" fillId="0" borderId="0" xfId="0" applyFont="1">
      <alignment vertical="center"/>
    </xf>
    <xf numFmtId="0" fontId="1" fillId="0" borderId="0" xfId="0" applyFont="1">
      <alignment vertical="center"/>
    </xf>
    <xf numFmtId="0" fontId="0" fillId="0" borderId="0" xfId="0" applyAlignment="1" applyProtection="1">
      <alignment horizontal="left" vertical="center" wrapText="1"/>
    </xf>
    <xf numFmtId="176" fontId="0" fillId="3" borderId="8"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9" fillId="0" borderId="3" xfId="0" applyNumberFormat="1" applyFont="1" applyBorder="1" applyAlignment="1" applyProtection="1">
      <alignment vertical="center"/>
    </xf>
    <xf numFmtId="176" fontId="9" fillId="0" borderId="4" xfId="0" applyNumberFormat="1" applyFont="1" applyBorder="1" applyAlignment="1" applyProtection="1">
      <alignment vertical="center"/>
    </xf>
    <xf numFmtId="177" fontId="9" fillId="0" borderId="3" xfId="0" applyNumberFormat="1" applyFont="1" applyBorder="1" applyAlignment="1" applyProtection="1">
      <alignment vertical="center"/>
    </xf>
    <xf numFmtId="177" fontId="9" fillId="0" borderId="4" xfId="0" applyNumberFormat="1" applyFont="1" applyBorder="1" applyAlignment="1" applyProtection="1">
      <alignment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10" fontId="0" fillId="3" borderId="8" xfId="15" applyNumberFormat="1" applyFont="1" applyFill="1" applyBorder="1" applyAlignment="1">
      <alignment horizontal="center" vertical="center"/>
    </xf>
    <xf numFmtId="10" fontId="0" fillId="3" borderId="3" xfId="15" applyNumberFormat="1" applyFont="1" applyFill="1" applyBorder="1" applyAlignment="1">
      <alignment horizontal="center" vertical="center"/>
    </xf>
    <xf numFmtId="10" fontId="0" fillId="3" borderId="4" xfId="15" applyNumberFormat="1" applyFont="1" applyFill="1" applyBorder="1" applyAlignment="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horizontal="center" vertical="center"/>
    </xf>
    <xf numFmtId="0" fontId="0" fillId="0" borderId="1" xfId="0" applyFont="1" applyBorder="1" applyAlignment="1" applyProtection="1">
      <alignment horizontal="center" vertical="center"/>
    </xf>
    <xf numFmtId="0" fontId="10" fillId="5" borderId="5" xfId="0" applyFont="1" applyFill="1" applyBorder="1" applyAlignment="1" applyProtection="1">
      <alignment horizontal="center" vertical="center"/>
    </xf>
    <xf numFmtId="0" fontId="3" fillId="5" borderId="6" xfId="0" applyFont="1" applyFill="1" applyBorder="1" applyAlignment="1" applyProtection="1">
      <alignment horizontal="center" vertical="center"/>
    </xf>
    <xf numFmtId="0" fontId="3" fillId="5" borderId="7"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0" fillId="4" borderId="8" xfId="0" applyFont="1" applyFill="1" applyBorder="1" applyAlignment="1" applyProtection="1">
      <alignment horizontal="center" vertical="center"/>
      <protection locked="0"/>
    </xf>
    <xf numFmtId="0" fontId="0" fillId="4" borderId="3"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0" borderId="1" xfId="0" applyBorder="1" applyAlignment="1">
      <alignment horizontal="center" vertical="center"/>
    </xf>
    <xf numFmtId="0" fontId="10"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176" fontId="9" fillId="0" borderId="8" xfId="0" applyNumberFormat="1" applyFont="1" applyBorder="1" applyAlignment="1">
      <alignment horizontal="center" vertical="center"/>
    </xf>
    <xf numFmtId="176" fontId="9" fillId="0" borderId="3" xfId="0" applyNumberFormat="1" applyFont="1" applyBorder="1" applyAlignment="1">
      <alignment horizontal="center" vertical="center"/>
    </xf>
    <xf numFmtId="176" fontId="9" fillId="0" borderId="4" xfId="0" applyNumberFormat="1" applyFont="1" applyBorder="1" applyAlignment="1">
      <alignment horizontal="center" vertical="center"/>
    </xf>
    <xf numFmtId="0" fontId="0" fillId="4" borderId="3"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2" fillId="2" borderId="6" xfId="0" applyFont="1" applyFill="1" applyBorder="1" applyAlignment="1">
      <alignment horizontal="center" vertical="center"/>
    </xf>
    <xf numFmtId="0" fontId="23" fillId="5" borderId="5" xfId="0" applyFont="1" applyFill="1" applyBorder="1" applyAlignment="1">
      <alignment vertical="center"/>
    </xf>
    <xf numFmtId="0" fontId="23" fillId="5" borderId="6" xfId="0" applyFont="1" applyFill="1" applyBorder="1" applyAlignment="1">
      <alignment vertical="center"/>
    </xf>
    <xf numFmtId="0" fontId="23" fillId="5" borderId="7" xfId="0" applyFont="1" applyFill="1" applyBorder="1" applyAlignment="1">
      <alignment vertical="center"/>
    </xf>
    <xf numFmtId="0" fontId="9" fillId="0" borderId="8" xfId="0" applyNumberFormat="1" applyFont="1" applyBorder="1" applyAlignment="1">
      <alignment horizontal="center" vertical="center"/>
    </xf>
    <xf numFmtId="0" fontId="9" fillId="0" borderId="3" xfId="0" applyNumberFormat="1" applyFont="1" applyBorder="1" applyAlignment="1">
      <alignment horizontal="center" vertical="center"/>
    </xf>
    <xf numFmtId="0" fontId="9" fillId="0" borderId="4" xfId="0" applyNumberFormat="1"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76" fontId="0" fillId="4" borderId="2" xfId="0" applyNumberFormat="1" applyFill="1" applyBorder="1" applyAlignment="1" applyProtection="1">
      <alignment horizontal="center" vertical="center"/>
      <protection locked="0"/>
    </xf>
    <xf numFmtId="176" fontId="0" fillId="4" borderId="4" xfId="0" applyNumberFormat="1" applyFill="1" applyBorder="1" applyAlignment="1" applyProtection="1">
      <alignment horizontal="center" vertical="center"/>
      <protection locked="0"/>
    </xf>
    <xf numFmtId="0" fontId="0" fillId="4" borderId="2" xfId="0" applyNumberFormat="1" applyFill="1" applyBorder="1" applyAlignment="1" applyProtection="1">
      <alignment horizontal="center" vertical="center"/>
      <protection locked="0"/>
    </xf>
    <xf numFmtId="0" fontId="0" fillId="4" borderId="4" xfId="0" applyNumberFormat="1" applyFill="1" applyBorder="1" applyAlignment="1" applyProtection="1">
      <alignment horizontal="center" vertical="center"/>
      <protection locked="0"/>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9" fillId="7" borderId="19" xfId="0" applyFont="1" applyFill="1" applyBorder="1" applyAlignment="1">
      <alignment horizontal="center" vertical="center"/>
    </xf>
    <xf numFmtId="0" fontId="9" fillId="7" borderId="9" xfId="0" applyFont="1" applyFill="1" applyBorder="1" applyAlignment="1">
      <alignment horizontal="center" vertical="center"/>
    </xf>
    <xf numFmtId="0" fontId="16" fillId="0" borderId="13" xfId="1" applyBorder="1" applyAlignment="1">
      <alignment horizontal="center" vertical="center"/>
    </xf>
    <xf numFmtId="0" fontId="16" fillId="0" borderId="14" xfId="1" applyBorder="1" applyAlignment="1">
      <alignment horizontal="center" vertical="center"/>
    </xf>
    <xf numFmtId="0" fontId="16" fillId="0" borderId="15" xfId="1" applyBorder="1" applyAlignment="1">
      <alignment horizontal="center" vertical="center"/>
    </xf>
    <xf numFmtId="0" fontId="16" fillId="0" borderId="16" xfId="1" applyBorder="1" applyAlignment="1">
      <alignment horizontal="center" vertical="center"/>
    </xf>
    <xf numFmtId="0" fontId="16" fillId="0" borderId="0" xfId="1" applyBorder="1" applyAlignment="1">
      <alignment horizontal="center" vertical="center"/>
    </xf>
    <xf numFmtId="0" fontId="16" fillId="0" borderId="28" xfId="1" applyBorder="1" applyAlignment="1">
      <alignment horizontal="center" vertical="center"/>
    </xf>
    <xf numFmtId="0" fontId="16" fillId="0" borderId="10" xfId="1" applyBorder="1" applyAlignment="1">
      <alignment horizontal="center" vertical="center"/>
    </xf>
    <xf numFmtId="0" fontId="16" fillId="0" borderId="11" xfId="1" applyBorder="1" applyAlignment="1">
      <alignment horizontal="center" vertical="center"/>
    </xf>
    <xf numFmtId="0" fontId="16" fillId="0" borderId="12" xfId="1" applyBorder="1" applyAlignment="1">
      <alignment horizontal="center" vertical="center"/>
    </xf>
  </cellXfs>
  <cellStyles count="16">
    <cellStyle name="パーセント" xfId="15" builtinId="5"/>
    <cellStyle name="パーセント 2" xfId="5"/>
    <cellStyle name="パーセント 3" xfId="3"/>
    <cellStyle name="桁区切り 2" xfId="6"/>
    <cellStyle name="桁区切り 2 2" xfId="7"/>
    <cellStyle name="桁区切り 2 3" xfId="8"/>
    <cellStyle name="桁区切り 3" xfId="9"/>
    <cellStyle name="桁区切り 4" xfId="4"/>
    <cellStyle name="標準" xfId="0" builtinId="0"/>
    <cellStyle name="標準 2" xfId="1"/>
    <cellStyle name="標準 2 2" xfId="11"/>
    <cellStyle name="標準 2 3" xfId="12"/>
    <cellStyle name="標準 2 4" xfId="10"/>
    <cellStyle name="標準 3" xfId="13"/>
    <cellStyle name="標準 4" xfId="14"/>
    <cellStyle name="標準 5" xfId="2"/>
  </cellStyles>
  <dxfs count="8">
    <dxf>
      <font>
        <color rgb="FF9C0006"/>
      </font>
      <fill>
        <patternFill>
          <bgColor rgb="FFFFC7CE"/>
        </patternFill>
      </fill>
    </dxf>
    <dxf>
      <font>
        <color theme="1"/>
      </font>
      <fill>
        <patternFill>
          <bgColor theme="2" tint="-0.24994659260841701"/>
        </patternFill>
      </fill>
    </dxf>
    <dxf>
      <border>
        <left/>
        <right/>
        <top/>
        <bottom/>
        <vertical/>
        <horizontal/>
      </border>
    </dxf>
    <dxf>
      <font>
        <color theme="0"/>
      </font>
      <border>
        <left/>
        <right/>
        <top/>
        <bottom/>
        <vertical/>
        <horizontal/>
      </border>
    </dxf>
    <dxf>
      <font>
        <color theme="1"/>
      </font>
      <border>
        <left/>
        <right/>
        <top/>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ill>
        <patternFill>
          <bgColor theme="0" tint="-0.499984740745262"/>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1.92.146\ondanka\13_R02(2020)&#24180;&#24230;\99_&#20013;&#22806;&#20316;&#26989;&#12501;&#12457;&#12523;&#12480;\950391_&#23665;&#26412;\C_&#20107;&#26989;&#32773;&#23550;&#24540;\&#21066;&#28187;&#37327;&#31639;&#23450;&#12471;&#12540;&#12488;\&#9315;sakugensantei_210401&#65288;&#12497;&#12473;&#35299;&#3850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低炭素電力（高炭素）電力"/>
      <sheetName val="低炭素熱"/>
      <sheetName val="高効率コージェネ受入"/>
      <sheetName val="Sheet2"/>
      <sheetName val="CGS事業所外供給"/>
      <sheetName val="単位テーブル"/>
      <sheetName val="係数テーブル"/>
    </sheetNames>
    <sheetDataSet>
      <sheetData sheetId="0">
        <row r="2">
          <cell r="L2">
            <v>2020</v>
          </cell>
        </row>
      </sheetData>
      <sheetData sheetId="1">
        <row r="2">
          <cell r="M2">
            <v>2020</v>
          </cell>
        </row>
      </sheetData>
      <sheetData sheetId="2"/>
      <sheetData sheetId="3"/>
      <sheetData sheetId="4"/>
      <sheetData sheetId="5"/>
      <sheetData sheetId="6">
        <row r="1">
          <cell r="A1" t="str">
            <v>低炭素電力事業者</v>
          </cell>
          <cell r="G1" t="str">
            <v>低炭素電力メニュー</v>
          </cell>
          <cell r="M1" t="str">
            <v>低炭素熱</v>
          </cell>
        </row>
        <row r="3">
          <cell r="A3" t="str">
            <v>算定対象
年度</v>
          </cell>
          <cell r="B3" t="str">
            <v>供給事業者</v>
          </cell>
          <cell r="G3" t="str">
            <v>算定対象
年度</v>
          </cell>
          <cell r="H3" t="str">
            <v>供給事業者</v>
          </cell>
          <cell r="I3" t="str">
            <v>電力メニュー</v>
          </cell>
          <cell r="M3" t="str">
            <v>算定対象
年度</v>
          </cell>
          <cell r="N3" t="str">
            <v>供給区域</v>
          </cell>
        </row>
        <row r="4">
          <cell r="A4">
            <v>2019</v>
          </cell>
          <cell r="M4">
            <v>2019</v>
          </cell>
        </row>
        <row r="5">
          <cell r="A5">
            <v>2019</v>
          </cell>
          <cell r="M5">
            <v>2019</v>
          </cell>
        </row>
        <row r="6">
          <cell r="A6">
            <v>2019</v>
          </cell>
          <cell r="M6">
            <v>2019</v>
          </cell>
        </row>
        <row r="7">
          <cell r="A7">
            <v>2019</v>
          </cell>
          <cell r="M7">
            <v>2019</v>
          </cell>
        </row>
        <row r="8">
          <cell r="A8">
            <v>2019</v>
          </cell>
          <cell r="M8">
            <v>2019</v>
          </cell>
        </row>
        <row r="9">
          <cell r="A9">
            <v>2019</v>
          </cell>
          <cell r="M9">
            <v>2019</v>
          </cell>
        </row>
        <row r="10">
          <cell r="A10">
            <v>2019</v>
          </cell>
          <cell r="M10">
            <v>2019</v>
          </cell>
        </row>
        <row r="11">
          <cell r="A11">
            <v>2019</v>
          </cell>
          <cell r="M11">
            <v>2019</v>
          </cell>
        </row>
        <row r="12">
          <cell r="A12">
            <v>2019</v>
          </cell>
          <cell r="M12">
            <v>2019</v>
          </cell>
        </row>
        <row r="13">
          <cell r="A13">
            <v>2019</v>
          </cell>
          <cell r="M13">
            <v>2019</v>
          </cell>
        </row>
        <row r="14">
          <cell r="A14">
            <v>2019</v>
          </cell>
          <cell r="M14">
            <v>2019</v>
          </cell>
        </row>
        <row r="15">
          <cell r="A15">
            <v>2019</v>
          </cell>
          <cell r="M15">
            <v>2019</v>
          </cell>
        </row>
        <row r="16">
          <cell r="A16">
            <v>2019</v>
          </cell>
          <cell r="M16">
            <v>2019</v>
          </cell>
        </row>
        <row r="17">
          <cell r="A17">
            <v>2019</v>
          </cell>
          <cell r="M17">
            <v>2019</v>
          </cell>
        </row>
        <row r="18">
          <cell r="A18">
            <v>2019</v>
          </cell>
          <cell r="M18">
            <v>2019</v>
          </cell>
        </row>
        <row r="19">
          <cell r="A19">
            <v>2019</v>
          </cell>
          <cell r="M19">
            <v>2019</v>
          </cell>
        </row>
        <row r="20">
          <cell r="A20">
            <v>2019</v>
          </cell>
          <cell r="M20">
            <v>2019</v>
          </cell>
        </row>
        <row r="21">
          <cell r="A21">
            <v>2020</v>
          </cell>
          <cell r="M21">
            <v>2019</v>
          </cell>
        </row>
        <row r="22">
          <cell r="A22">
            <v>2020</v>
          </cell>
          <cell r="M22">
            <v>2019</v>
          </cell>
        </row>
        <row r="23">
          <cell r="A23">
            <v>2020</v>
          </cell>
          <cell r="M23">
            <v>2019</v>
          </cell>
        </row>
        <row r="24">
          <cell r="A24">
            <v>2020</v>
          </cell>
          <cell r="M24">
            <v>2019</v>
          </cell>
        </row>
        <row r="25">
          <cell r="A25">
            <v>2020</v>
          </cell>
          <cell r="M25">
            <v>2019</v>
          </cell>
        </row>
        <row r="26">
          <cell r="A26">
            <v>2020</v>
          </cell>
          <cell r="M26">
            <v>2019</v>
          </cell>
        </row>
        <row r="27">
          <cell r="A27">
            <v>2020</v>
          </cell>
          <cell r="M27">
            <v>2019</v>
          </cell>
        </row>
        <row r="28">
          <cell r="A28">
            <v>2020</v>
          </cell>
          <cell r="M28">
            <v>2019</v>
          </cell>
        </row>
        <row r="29">
          <cell r="A29">
            <v>2020</v>
          </cell>
          <cell r="M29">
            <v>2019</v>
          </cell>
        </row>
        <row r="30">
          <cell r="A30">
            <v>2020</v>
          </cell>
          <cell r="M30">
            <v>2019</v>
          </cell>
        </row>
        <row r="31">
          <cell r="A31">
            <v>2020</v>
          </cell>
          <cell r="M31">
            <v>2019</v>
          </cell>
        </row>
        <row r="32">
          <cell r="A32">
            <v>2020</v>
          </cell>
          <cell r="M32">
            <v>2019</v>
          </cell>
        </row>
        <row r="33">
          <cell r="A33">
            <v>2020</v>
          </cell>
          <cell r="M33">
            <v>2019</v>
          </cell>
        </row>
        <row r="34">
          <cell r="M34">
            <v>2019</v>
          </cell>
        </row>
        <row r="35">
          <cell r="M35">
            <v>2019</v>
          </cell>
        </row>
        <row r="36">
          <cell r="M36">
            <v>2019</v>
          </cell>
        </row>
        <row r="37">
          <cell r="M37">
            <v>2019</v>
          </cell>
        </row>
        <row r="38">
          <cell r="M38">
            <v>2019</v>
          </cell>
        </row>
        <row r="39">
          <cell r="M39">
            <v>2019</v>
          </cell>
        </row>
        <row r="40">
          <cell r="M40">
            <v>2019</v>
          </cell>
        </row>
        <row r="41">
          <cell r="M41">
            <v>2020</v>
          </cell>
        </row>
        <row r="42">
          <cell r="M42">
            <v>2020</v>
          </cell>
        </row>
        <row r="43">
          <cell r="M43">
            <v>2020</v>
          </cell>
        </row>
        <row r="44">
          <cell r="M44">
            <v>2020</v>
          </cell>
        </row>
        <row r="45">
          <cell r="M45">
            <v>2020</v>
          </cell>
        </row>
        <row r="46">
          <cell r="M46">
            <v>2020</v>
          </cell>
        </row>
        <row r="47">
          <cell r="M47">
            <v>2020</v>
          </cell>
        </row>
        <row r="48">
          <cell r="M48">
            <v>2020</v>
          </cell>
        </row>
        <row r="49">
          <cell r="M49">
            <v>2020</v>
          </cell>
        </row>
        <row r="50">
          <cell r="M50">
            <v>2020</v>
          </cell>
        </row>
        <row r="51">
          <cell r="M51">
            <v>2020</v>
          </cell>
        </row>
        <row r="52">
          <cell r="M52">
            <v>2020</v>
          </cell>
        </row>
        <row r="53">
          <cell r="M53">
            <v>2020</v>
          </cell>
        </row>
        <row r="54">
          <cell r="M54">
            <v>2020</v>
          </cell>
        </row>
        <row r="55">
          <cell r="M55">
            <v>2020</v>
          </cell>
        </row>
        <row r="56">
          <cell r="M56">
            <v>2020</v>
          </cell>
        </row>
        <row r="57">
          <cell r="M57">
            <v>2020</v>
          </cell>
        </row>
        <row r="58">
          <cell r="M58">
            <v>2020</v>
          </cell>
        </row>
        <row r="59">
          <cell r="M59">
            <v>2020</v>
          </cell>
        </row>
        <row r="60">
          <cell r="M60">
            <v>2020</v>
          </cell>
        </row>
        <row r="61">
          <cell r="M61">
            <v>2020</v>
          </cell>
        </row>
        <row r="62">
          <cell r="M62">
            <v>2020</v>
          </cell>
        </row>
        <row r="63">
          <cell r="M63">
            <v>2020</v>
          </cell>
        </row>
        <row r="64">
          <cell r="M64">
            <v>2020</v>
          </cell>
        </row>
        <row r="65">
          <cell r="M65">
            <v>2020</v>
          </cell>
        </row>
        <row r="66">
          <cell r="M66">
            <v>2020</v>
          </cell>
        </row>
        <row r="67">
          <cell r="M67">
            <v>2020</v>
          </cell>
        </row>
        <row r="68">
          <cell r="M68">
            <v>2020</v>
          </cell>
        </row>
        <row r="69">
          <cell r="M69">
            <v>2020</v>
          </cell>
        </row>
        <row r="70">
          <cell r="M70">
            <v>2020</v>
          </cell>
        </row>
        <row r="71">
          <cell r="M71">
            <v>2020</v>
          </cell>
        </row>
        <row r="72">
          <cell r="M72">
            <v>2020</v>
          </cell>
        </row>
        <row r="73">
          <cell r="M73">
            <v>2020</v>
          </cell>
        </row>
        <row r="74">
          <cell r="M74">
            <v>2020</v>
          </cell>
        </row>
        <row r="75">
          <cell r="M75">
            <v>2020</v>
          </cell>
        </row>
        <row r="76">
          <cell r="M76">
            <v>2020</v>
          </cell>
        </row>
        <row r="77">
          <cell r="M77">
            <v>2020</v>
          </cell>
        </row>
        <row r="78">
          <cell r="M78">
            <v>2020</v>
          </cell>
        </row>
        <row r="79">
          <cell r="M79">
            <v>2020</v>
          </cell>
        </row>
        <row r="80">
          <cell r="M80">
            <v>2020</v>
          </cell>
        </row>
        <row r="81">
          <cell r="M81">
            <v>2020</v>
          </cell>
        </row>
        <row r="82">
          <cell r="M82">
            <v>2020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S37"/>
  <sheetViews>
    <sheetView showGridLines="0" tabSelected="1" view="pageBreakPreview" zoomScaleNormal="100" zoomScaleSheetLayoutView="100" workbookViewId="0">
      <selection activeCell="E4" sqref="E4:H4"/>
    </sheetView>
  </sheetViews>
  <sheetFormatPr defaultRowHeight="13"/>
  <cols>
    <col min="1" max="1" width="0.6328125" customWidth="1"/>
    <col min="2" max="2" width="10.36328125" customWidth="1"/>
    <col min="3" max="3" width="10.453125" customWidth="1"/>
    <col min="4" max="4" width="9" customWidth="1"/>
    <col min="15" max="16" width="9" customWidth="1"/>
    <col min="17" max="17" width="0.6328125" style="52" customWidth="1"/>
    <col min="19" max="19" width="8.81640625" hidden="1" customWidth="1"/>
    <col min="20" max="20" width="0" hidden="1" customWidth="1"/>
  </cols>
  <sheetData>
    <row r="1" spans="2:19" s="52" customFormat="1" ht="42.65" customHeight="1" thickBot="1">
      <c r="B1" s="79" t="s">
        <v>179</v>
      </c>
      <c r="I1" s="133"/>
    </row>
    <row r="2" spans="2:19" ht="17.5" thickTop="1" thickBot="1">
      <c r="B2" s="16"/>
      <c r="J2" s="165" t="s">
        <v>128</v>
      </c>
      <c r="K2" s="166"/>
      <c r="L2" s="61">
        <v>2023</v>
      </c>
      <c r="M2" s="60"/>
      <c r="N2" s="12"/>
      <c r="O2" s="100" t="s">
        <v>269</v>
      </c>
      <c r="P2" s="12"/>
    </row>
    <row r="3" spans="2:19" ht="6" customHeight="1" thickTop="1" thickBot="1"/>
    <row r="4" spans="2:19" ht="19.5" customHeight="1" thickTop="1" thickBot="1">
      <c r="B4" s="169" t="s">
        <v>140</v>
      </c>
      <c r="C4" s="170"/>
      <c r="D4" s="171"/>
      <c r="E4" s="160"/>
      <c r="F4" s="161"/>
      <c r="G4" s="161"/>
      <c r="H4" s="162"/>
      <c r="J4" s="148" t="s">
        <v>12</v>
      </c>
      <c r="K4" s="149"/>
      <c r="L4" s="141" t="str">
        <f ca="1">IFERROR(IFERROR(VLOOKUP(E5,低炭素電力メニュー検索範囲,2,FALSE),VLOOKUP(E4,低炭素電力事業者検索範囲,2,FALSE)),"")</f>
        <v/>
      </c>
      <c r="M4" s="142"/>
      <c r="N4" s="143"/>
      <c r="O4" s="59"/>
      <c r="R4" t="s">
        <v>181</v>
      </c>
    </row>
    <row r="5" spans="2:19" s="52" customFormat="1" ht="19.5" customHeight="1" thickTop="1" thickBot="1">
      <c r="B5" s="169" t="s">
        <v>141</v>
      </c>
      <c r="C5" s="170"/>
      <c r="D5" s="171"/>
      <c r="E5" s="160"/>
      <c r="F5" s="161"/>
      <c r="G5" s="161"/>
      <c r="H5" s="162"/>
      <c r="J5" s="148" t="s">
        <v>123</v>
      </c>
      <c r="K5" s="149"/>
      <c r="L5" s="150" t="str">
        <f ca="1">IFERROR(IFERROR(VLOOKUP(E5,低炭素電力メニュー検索範囲,3,FALSE),VLOOKUP(E4,低炭素電力事業者検索範囲,3,FALSE)),"")</f>
        <v/>
      </c>
      <c r="M5" s="151"/>
      <c r="N5" s="152"/>
      <c r="O5" s="59"/>
    </row>
    <row r="6" spans="2:19" ht="6" customHeight="1" thickTop="1"/>
    <row r="7" spans="2:19">
      <c r="B7" s="52" t="s">
        <v>48</v>
      </c>
      <c r="E7" s="130" t="str">
        <f>IF(OR(E4=S16,E4=S18),S19,"")</f>
        <v/>
      </c>
    </row>
    <row r="8" spans="2:19">
      <c r="B8" s="67" t="s">
        <v>139</v>
      </c>
      <c r="C8" s="2" t="s">
        <v>49</v>
      </c>
      <c r="D8" s="2" t="s">
        <v>0</v>
      </c>
      <c r="E8" s="2" t="s">
        <v>1</v>
      </c>
      <c r="F8" s="2" t="s">
        <v>2</v>
      </c>
      <c r="G8" s="2" t="s">
        <v>3</v>
      </c>
      <c r="H8" s="2" t="s">
        <v>4</v>
      </c>
      <c r="I8" s="2" t="s">
        <v>5</v>
      </c>
      <c r="J8" s="2" t="s">
        <v>6</v>
      </c>
      <c r="K8" s="2" t="s">
        <v>7</v>
      </c>
      <c r="L8" s="2" t="s">
        <v>8</v>
      </c>
      <c r="M8" s="2" t="s">
        <v>9</v>
      </c>
      <c r="N8" s="2" t="s">
        <v>10</v>
      </c>
      <c r="O8" s="2" t="s">
        <v>11</v>
      </c>
      <c r="P8" s="138"/>
    </row>
    <row r="9" spans="2:19">
      <c r="B9" s="72"/>
      <c r="C9" s="10" t="s">
        <v>50</v>
      </c>
      <c r="D9" s="32"/>
      <c r="E9" s="32"/>
      <c r="F9" s="32"/>
      <c r="G9" s="32"/>
      <c r="H9" s="32"/>
      <c r="I9" s="32"/>
      <c r="J9" s="32"/>
      <c r="K9" s="32"/>
      <c r="L9" s="32"/>
      <c r="M9" s="32"/>
      <c r="N9" s="32"/>
      <c r="O9" s="32"/>
      <c r="P9" s="139">
        <f t="shared" ref="P9:P16" si="0">IF(C9="千kWh",SUM(D9:O9),SUM(D9:O9)/1000)</f>
        <v>0</v>
      </c>
      <c r="Q9" s="5"/>
      <c r="R9" s="3" t="s">
        <v>126</v>
      </c>
    </row>
    <row r="10" spans="2:19" s="52" customFormat="1">
      <c r="B10" s="72"/>
      <c r="C10" s="10" t="s">
        <v>50</v>
      </c>
      <c r="D10" s="32"/>
      <c r="E10" s="32"/>
      <c r="F10" s="32"/>
      <c r="G10" s="32"/>
      <c r="H10" s="32"/>
      <c r="I10" s="32"/>
      <c r="J10" s="32"/>
      <c r="K10" s="32"/>
      <c r="L10" s="32"/>
      <c r="M10" s="32"/>
      <c r="N10" s="32"/>
      <c r="O10" s="32"/>
      <c r="P10" s="139">
        <f t="shared" si="0"/>
        <v>0</v>
      </c>
      <c r="Q10" s="5"/>
      <c r="R10" s="3"/>
    </row>
    <row r="11" spans="2:19" s="52" customFormat="1">
      <c r="B11" s="72"/>
      <c r="C11" s="10" t="s">
        <v>50</v>
      </c>
      <c r="D11" s="32"/>
      <c r="E11" s="32"/>
      <c r="F11" s="32"/>
      <c r="G11" s="32"/>
      <c r="H11" s="32"/>
      <c r="I11" s="32"/>
      <c r="J11" s="32"/>
      <c r="K11" s="32"/>
      <c r="L11" s="32"/>
      <c r="M11" s="32"/>
      <c r="N11" s="32"/>
      <c r="O11" s="32"/>
      <c r="P11" s="139">
        <f t="shared" si="0"/>
        <v>0</v>
      </c>
      <c r="Q11" s="5"/>
      <c r="R11" s="3"/>
    </row>
    <row r="12" spans="2:19" s="52" customFormat="1">
      <c r="B12" s="72"/>
      <c r="C12" s="10" t="s">
        <v>50</v>
      </c>
      <c r="D12" s="32"/>
      <c r="E12" s="32"/>
      <c r="F12" s="32"/>
      <c r="G12" s="32"/>
      <c r="H12" s="32"/>
      <c r="I12" s="32"/>
      <c r="J12" s="32"/>
      <c r="K12" s="32"/>
      <c r="L12" s="32"/>
      <c r="M12" s="32"/>
      <c r="N12" s="32"/>
      <c r="O12" s="32"/>
      <c r="P12" s="139">
        <f t="shared" si="0"/>
        <v>0</v>
      </c>
      <c r="Q12" s="5"/>
      <c r="R12" s="3"/>
    </row>
    <row r="13" spans="2:19" s="52" customFormat="1">
      <c r="B13" s="72"/>
      <c r="C13" s="10" t="s">
        <v>50</v>
      </c>
      <c r="D13" s="32"/>
      <c r="E13" s="32"/>
      <c r="F13" s="32"/>
      <c r="G13" s="32"/>
      <c r="H13" s="32"/>
      <c r="I13" s="32"/>
      <c r="J13" s="32"/>
      <c r="K13" s="32"/>
      <c r="L13" s="32"/>
      <c r="M13" s="32"/>
      <c r="N13" s="32"/>
      <c r="O13" s="32"/>
      <c r="P13" s="139">
        <f t="shared" si="0"/>
        <v>0</v>
      </c>
      <c r="Q13" s="5"/>
      <c r="R13" s="3"/>
    </row>
    <row r="14" spans="2:19" s="52" customFormat="1">
      <c r="B14" s="72"/>
      <c r="C14" s="10" t="s">
        <v>50</v>
      </c>
      <c r="D14" s="32"/>
      <c r="E14" s="32"/>
      <c r="F14" s="32"/>
      <c r="G14" s="32"/>
      <c r="H14" s="32"/>
      <c r="I14" s="32"/>
      <c r="J14" s="32"/>
      <c r="K14" s="32"/>
      <c r="L14" s="32"/>
      <c r="M14" s="32"/>
      <c r="N14" s="32"/>
      <c r="O14" s="32"/>
      <c r="P14" s="139">
        <f t="shared" si="0"/>
        <v>0</v>
      </c>
      <c r="Q14" s="5"/>
      <c r="R14" s="3"/>
    </row>
    <row r="15" spans="2:19" s="52" customFormat="1">
      <c r="B15" s="72"/>
      <c r="C15" s="10" t="s">
        <v>50</v>
      </c>
      <c r="D15" s="32"/>
      <c r="E15" s="32"/>
      <c r="F15" s="32"/>
      <c r="G15" s="32"/>
      <c r="H15" s="32"/>
      <c r="I15" s="32"/>
      <c r="J15" s="32"/>
      <c r="K15" s="32"/>
      <c r="L15" s="32"/>
      <c r="M15" s="32"/>
      <c r="N15" s="32"/>
      <c r="O15" s="32"/>
      <c r="P15" s="139">
        <f t="shared" si="0"/>
        <v>0</v>
      </c>
      <c r="Q15" s="5"/>
      <c r="R15" s="3"/>
    </row>
    <row r="16" spans="2:19">
      <c r="B16" s="73"/>
      <c r="C16" s="10" t="s">
        <v>50</v>
      </c>
      <c r="D16" s="11"/>
      <c r="E16" s="11"/>
      <c r="F16" s="11"/>
      <c r="G16" s="11"/>
      <c r="H16" s="11"/>
      <c r="I16" s="11"/>
      <c r="J16" s="11"/>
      <c r="K16" s="11"/>
      <c r="L16" s="11"/>
      <c r="M16" s="11"/>
      <c r="N16" s="11"/>
      <c r="O16" s="11"/>
      <c r="P16" s="139">
        <f t="shared" si="0"/>
        <v>0</v>
      </c>
      <c r="Q16" s="5"/>
      <c r="S16" s="52" t="s">
        <v>270</v>
      </c>
    </row>
    <row r="17" spans="2:19" ht="6" customHeight="1">
      <c r="P17" s="135"/>
    </row>
    <row r="18" spans="2:19" s="52" customFormat="1">
      <c r="B18" s="80" t="s">
        <v>117</v>
      </c>
      <c r="C18" s="80"/>
      <c r="P18" s="134"/>
      <c r="Q18" s="5"/>
      <c r="S18" s="52" t="s">
        <v>271</v>
      </c>
    </row>
    <row r="19" spans="2:19" s="52" customFormat="1">
      <c r="B19" s="67" t="s">
        <v>139</v>
      </c>
      <c r="C19" s="56" t="s">
        <v>49</v>
      </c>
      <c r="D19" s="56" t="s">
        <v>0</v>
      </c>
      <c r="E19" s="56" t="s">
        <v>1</v>
      </c>
      <c r="F19" s="56" t="s">
        <v>2</v>
      </c>
      <c r="G19" s="56" t="s">
        <v>3</v>
      </c>
      <c r="H19" s="56" t="s">
        <v>4</v>
      </c>
      <c r="I19" s="56" t="s">
        <v>5</v>
      </c>
      <c r="J19" s="56" t="s">
        <v>6</v>
      </c>
      <c r="K19" s="56" t="s">
        <v>7</v>
      </c>
      <c r="L19" s="56" t="s">
        <v>8</v>
      </c>
      <c r="M19" s="56" t="s">
        <v>9</v>
      </c>
      <c r="N19" s="56" t="s">
        <v>10</v>
      </c>
      <c r="O19" s="56" t="s">
        <v>11</v>
      </c>
      <c r="P19" s="135"/>
      <c r="S19" s="129" t="s">
        <v>258</v>
      </c>
    </row>
    <row r="20" spans="2:19" s="52" customFormat="1">
      <c r="B20" s="72"/>
      <c r="C20" s="10" t="s">
        <v>50</v>
      </c>
      <c r="D20" s="32"/>
      <c r="E20" s="32"/>
      <c r="F20" s="32"/>
      <c r="G20" s="32"/>
      <c r="H20" s="32"/>
      <c r="I20" s="32"/>
      <c r="J20" s="32"/>
      <c r="K20" s="32"/>
      <c r="L20" s="32"/>
      <c r="M20" s="32"/>
      <c r="N20" s="32"/>
      <c r="O20" s="32"/>
      <c r="P20" s="139">
        <f>IF(C20="千kWh",SUM(D20:O20),SUM(D20:O20)/1000)</f>
        <v>0</v>
      </c>
      <c r="Q20" s="5"/>
    </row>
    <row r="21" spans="2:19" s="52" customFormat="1">
      <c r="B21" s="72"/>
      <c r="C21" s="10" t="s">
        <v>50</v>
      </c>
      <c r="D21" s="32"/>
      <c r="E21" s="32"/>
      <c r="F21" s="32"/>
      <c r="G21" s="32"/>
      <c r="H21" s="32"/>
      <c r="I21" s="32"/>
      <c r="J21" s="32"/>
      <c r="K21" s="32"/>
      <c r="L21" s="32"/>
      <c r="M21" s="32"/>
      <c r="N21" s="32"/>
      <c r="O21" s="32"/>
      <c r="P21" s="139">
        <f>IF(C21="千kWh",SUM(D21:O21),SUM(D21:O21)/1000)</f>
        <v>0</v>
      </c>
      <c r="Q21" s="5"/>
    </row>
    <row r="22" spans="2:19" s="52" customFormat="1">
      <c r="B22" s="72"/>
      <c r="C22" s="10" t="s">
        <v>50</v>
      </c>
      <c r="D22" s="32"/>
      <c r="E22" s="32"/>
      <c r="F22" s="32"/>
      <c r="G22" s="32"/>
      <c r="H22" s="32"/>
      <c r="I22" s="32"/>
      <c r="J22" s="32"/>
      <c r="K22" s="32"/>
      <c r="L22" s="32"/>
      <c r="M22" s="32"/>
      <c r="N22" s="32"/>
      <c r="O22" s="32"/>
      <c r="P22" s="139">
        <f>IF(C22="千kWh",SUM(D22:O22),SUM(D22:O22)/1000)</f>
        <v>0</v>
      </c>
      <c r="Q22" s="5"/>
    </row>
    <row r="23" spans="2:19" s="52" customFormat="1">
      <c r="B23" s="72"/>
      <c r="C23" s="10" t="s">
        <v>50</v>
      </c>
      <c r="D23" s="32"/>
      <c r="E23" s="32"/>
      <c r="F23" s="32"/>
      <c r="G23" s="32"/>
      <c r="H23" s="32"/>
      <c r="I23" s="32"/>
      <c r="J23" s="32"/>
      <c r="K23" s="32"/>
      <c r="L23" s="32"/>
      <c r="M23" s="32"/>
      <c r="N23" s="32"/>
      <c r="O23" s="32"/>
      <c r="P23" s="139">
        <f>IF(C23="千kWh",SUM(D23:O23),SUM(D23:O23)/1000)</f>
        <v>0</v>
      </c>
      <c r="Q23" s="5"/>
    </row>
    <row r="24" spans="2:19" s="52" customFormat="1" ht="6" customHeight="1">
      <c r="P24" s="135"/>
    </row>
    <row r="25" spans="2:19">
      <c r="B25" s="81" t="s">
        <v>24</v>
      </c>
      <c r="C25" s="81"/>
      <c r="D25" s="81"/>
      <c r="E25" s="81"/>
      <c r="F25" s="81"/>
      <c r="G25" s="81"/>
      <c r="H25" s="81"/>
      <c r="I25" s="81"/>
      <c r="J25" s="81"/>
      <c r="K25" s="81"/>
      <c r="L25" s="81"/>
      <c r="M25" s="81"/>
      <c r="N25" s="81"/>
      <c r="O25" s="81"/>
      <c r="P25" s="137"/>
      <c r="Q25" s="81"/>
    </row>
    <row r="26" spans="2:19" s="52" customFormat="1">
      <c r="B26" s="82" t="s">
        <v>120</v>
      </c>
      <c r="C26" s="81"/>
      <c r="D26" s="81"/>
      <c r="E26" s="81"/>
      <c r="F26" s="81"/>
      <c r="G26" s="81"/>
      <c r="H26" s="81"/>
      <c r="I26" s="81"/>
      <c r="J26" s="83"/>
      <c r="K26" s="81"/>
      <c r="L26" s="81"/>
      <c r="M26" s="81"/>
      <c r="N26" s="81"/>
      <c r="O26" s="81"/>
      <c r="P26" s="137"/>
      <c r="Q26" s="81"/>
    </row>
    <row r="27" spans="2:19" ht="27.75" customHeight="1">
      <c r="B27" s="163" t="s">
        <v>127</v>
      </c>
      <c r="C27" s="164"/>
      <c r="D27" s="84"/>
      <c r="E27" s="85" t="s">
        <v>12</v>
      </c>
      <c r="F27" s="85"/>
      <c r="G27" s="86" t="s">
        <v>12</v>
      </c>
      <c r="H27" s="81"/>
      <c r="I27" s="153" t="str">
        <f ca="1">IF(L5&gt;=0.3,"使用電力量合計"&amp;CHAR(10)&amp;"(千kWh)","")</f>
        <v>使用電力量合計
(千kWh)</v>
      </c>
      <c r="J27" s="154"/>
      <c r="K27" s="87"/>
      <c r="L27" s="109" t="str">
        <f ca="1">IF(L5&gt;=0.3,"排出係数","")</f>
        <v>排出係数</v>
      </c>
      <c r="M27" s="85"/>
      <c r="N27" s="88" t="str">
        <f ca="1">IF(L5&gt;=0.3,"再エネ"&amp;CHAR(10)&amp;"電源割合","")</f>
        <v>再エネ
電源割合</v>
      </c>
      <c r="O27" s="81"/>
      <c r="P27" s="81"/>
      <c r="Q27" s="81"/>
    </row>
    <row r="28" spans="2:19">
      <c r="B28" s="167" t="str">
        <f ca="1">IF(L4&lt;0.7,SUM(P9:P16)-SUM(P20:P23),"")</f>
        <v/>
      </c>
      <c r="C28" s="168"/>
      <c r="D28" s="87" t="s">
        <v>57</v>
      </c>
      <c r="E28" s="87">
        <v>0.48899999999999999</v>
      </c>
      <c r="F28" s="87" t="s">
        <v>56</v>
      </c>
      <c r="G28" s="89" t="str">
        <f ca="1">L4</f>
        <v/>
      </c>
      <c r="H28" s="90" t="str">
        <f ca="1">IF(L5&gt;=0.3,"）　　＋","）　　＝")</f>
        <v>）　　＋</v>
      </c>
      <c r="I28" s="155" t="str">
        <f ca="1">IF(L5&gt;=0.3,B28,"")</f>
        <v/>
      </c>
      <c r="J28" s="155"/>
      <c r="K28" s="87" t="str">
        <f ca="1">IF(L5&gt;=0.3,"×","")</f>
        <v>×</v>
      </c>
      <c r="L28" s="86" t="str">
        <f ca="1">IF(L5="","",IF(L5&gt;=0.3,0.489,""))</f>
        <v/>
      </c>
      <c r="M28" s="87" t="str">
        <f ca="1">IF(L5&gt;=0.3,"×","")</f>
        <v>×</v>
      </c>
      <c r="N28" s="101" t="str">
        <f ca="1">IF(L5&gt;=0.3,L5,"")</f>
        <v/>
      </c>
      <c r="O28" s="81" t="str">
        <f ca="1">IF(L5&gt;=0.3,"　×　0.25　＝","")</f>
        <v>　×　0.25　＝</v>
      </c>
      <c r="P28" s="81"/>
      <c r="Q28" s="81"/>
    </row>
    <row r="29" spans="2:19" s="52" customFormat="1" ht="6" customHeight="1">
      <c r="B29" s="87"/>
      <c r="C29" s="87"/>
      <c r="D29" s="87"/>
      <c r="E29" s="87"/>
      <c r="F29" s="87"/>
      <c r="G29" s="87"/>
      <c r="H29" s="91"/>
      <c r="I29" s="81"/>
      <c r="J29" s="92"/>
      <c r="K29" s="92"/>
      <c r="L29" s="81"/>
      <c r="M29" s="81"/>
      <c r="N29" s="81"/>
      <c r="O29" s="81"/>
      <c r="P29" s="81"/>
      <c r="Q29" s="81"/>
    </row>
    <row r="30" spans="2:19">
      <c r="B30" s="81" t="s">
        <v>121</v>
      </c>
      <c r="C30" s="81"/>
      <c r="D30" s="81"/>
      <c r="E30" s="81"/>
      <c r="F30" s="81"/>
      <c r="G30" s="81"/>
      <c r="H30" s="81"/>
      <c r="I30" s="81"/>
      <c r="J30" s="81"/>
      <c r="K30" s="81"/>
      <c r="L30" s="81"/>
      <c r="M30" s="81"/>
      <c r="N30" s="81"/>
      <c r="O30" s="81"/>
      <c r="P30" s="81"/>
      <c r="Q30" s="81"/>
    </row>
    <row r="31" spans="2:19" s="52" customFormat="1" ht="27.75" customHeight="1">
      <c r="B31" s="163" t="s">
        <v>127</v>
      </c>
      <c r="C31" s="164"/>
      <c r="D31" s="84"/>
      <c r="E31" s="86" t="s">
        <v>12</v>
      </c>
      <c r="F31" s="85"/>
      <c r="G31" s="85" t="s">
        <v>12</v>
      </c>
      <c r="H31" s="85"/>
      <c r="I31" s="81"/>
      <c r="J31" s="81"/>
      <c r="K31" s="81"/>
      <c r="L31" s="81"/>
      <c r="M31" s="81"/>
      <c r="N31" s="81"/>
      <c r="O31" s="81"/>
      <c r="P31" s="81"/>
      <c r="Q31" s="81"/>
    </row>
    <row r="32" spans="2:19" s="52" customFormat="1">
      <c r="B32" s="167" t="str">
        <f ca="1">IF(L4="","",IF(L4&gt;=0.7,SUM(P9:P16)-SUM(P20:P23),""))</f>
        <v/>
      </c>
      <c r="C32" s="168"/>
      <c r="D32" s="87" t="s">
        <v>57</v>
      </c>
      <c r="E32" s="89" t="str">
        <f ca="1">IF(L4&gt;=0.7,L4,"")</f>
        <v/>
      </c>
      <c r="F32" s="87" t="s">
        <v>56</v>
      </c>
      <c r="G32" s="87">
        <v>0.48899999999999999</v>
      </c>
      <c r="H32" s="81" t="s">
        <v>122</v>
      </c>
      <c r="I32" s="81"/>
      <c r="J32" s="92"/>
      <c r="K32" s="92"/>
      <c r="L32" s="81"/>
      <c r="M32" s="81"/>
      <c r="N32" s="81"/>
      <c r="O32" s="81"/>
      <c r="P32" s="81"/>
      <c r="Q32" s="81"/>
    </row>
    <row r="33" spans="2:18" ht="6" customHeight="1">
      <c r="B33" s="81"/>
      <c r="C33" s="81"/>
      <c r="D33" s="81"/>
      <c r="E33" s="81"/>
      <c r="F33" s="81"/>
      <c r="G33" s="81"/>
      <c r="H33" s="81"/>
      <c r="I33" s="81"/>
      <c r="J33" s="81"/>
      <c r="K33" s="81"/>
      <c r="L33" s="81"/>
      <c r="M33" s="81"/>
      <c r="N33" s="81"/>
      <c r="O33" s="81"/>
      <c r="P33" s="81"/>
      <c r="Q33" s="81"/>
    </row>
    <row r="34" spans="2:18" ht="6" customHeight="1" thickBot="1">
      <c r="B34" s="81"/>
      <c r="C34" s="81"/>
      <c r="D34" s="81"/>
      <c r="E34" s="81"/>
      <c r="F34" s="81"/>
      <c r="G34" s="81"/>
      <c r="H34" s="81"/>
      <c r="I34" s="81"/>
      <c r="J34" s="81"/>
      <c r="K34" s="81"/>
      <c r="L34" s="81"/>
      <c r="M34" s="81"/>
      <c r="N34" s="81"/>
      <c r="O34" s="81"/>
      <c r="P34" s="81"/>
      <c r="Q34" s="81"/>
    </row>
    <row r="35" spans="2:18" ht="24" customHeight="1" thickTop="1" thickBot="1">
      <c r="B35" s="140"/>
      <c r="C35" s="140"/>
      <c r="D35" s="140"/>
      <c r="E35" s="140"/>
      <c r="F35" s="140"/>
      <c r="G35" s="140"/>
      <c r="H35" s="140"/>
      <c r="I35" s="93"/>
      <c r="J35" s="156" t="s">
        <v>60</v>
      </c>
      <c r="K35" s="157"/>
      <c r="L35" s="158"/>
      <c r="M35" s="144" t="str">
        <f ca="1">IFERROR(B28*(E28-G28)+IF(L5&gt;=0.3,I28*L28*N28*0.25,0),"")</f>
        <v/>
      </c>
      <c r="N35" s="144"/>
      <c r="O35" s="145"/>
      <c r="P35" s="81"/>
      <c r="Q35" s="81"/>
      <c r="R35" t="s">
        <v>217</v>
      </c>
    </row>
    <row r="36" spans="2:18" ht="24" customHeight="1" thickTop="1" thickBot="1">
      <c r="B36" s="140"/>
      <c r="C36" s="140"/>
      <c r="D36" s="140"/>
      <c r="E36" s="140"/>
      <c r="F36" s="140"/>
      <c r="G36" s="140"/>
      <c r="H36" s="140"/>
      <c r="I36" s="94"/>
      <c r="J36" s="159" t="s">
        <v>61</v>
      </c>
      <c r="K36" s="157"/>
      <c r="L36" s="158"/>
      <c r="M36" s="146" t="str">
        <f ca="1">IFERROR(B32*(E32-G32),"")</f>
        <v/>
      </c>
      <c r="N36" s="146"/>
      <c r="O36" s="147"/>
      <c r="P36" s="81"/>
      <c r="Q36" s="81"/>
    </row>
    <row r="37" spans="2:18" ht="13.5" thickTop="1">
      <c r="B37" s="81"/>
      <c r="C37" s="81"/>
      <c r="D37" s="81"/>
      <c r="E37" s="81"/>
      <c r="F37" s="81"/>
      <c r="G37" s="81"/>
      <c r="H37" s="81"/>
      <c r="I37" s="81"/>
      <c r="J37" s="81"/>
      <c r="K37" s="81"/>
      <c r="L37" s="81"/>
      <c r="M37" s="81"/>
      <c r="N37" s="95"/>
      <c r="O37" s="95"/>
      <c r="P37" s="81"/>
      <c r="Q37" s="81"/>
    </row>
  </sheetData>
  <sheetProtection algorithmName="SHA-512" hashValue="Tpy+5TarV+1+ubfOgTvVxbVPmIJu8TVUlLtZHxyIXLnNflMVc3VXUhHSBi4znX+5MFpQc1OChlIfxc0WD0v7lA==" saltValue="V26VNU0ayQ7bOXy5AKe2YA==" spinCount="100000" sheet="1" objects="1" scenarios="1"/>
  <mergeCells count="20">
    <mergeCell ref="J2:K2"/>
    <mergeCell ref="J4:K4"/>
    <mergeCell ref="B32:C32"/>
    <mergeCell ref="B27:C27"/>
    <mergeCell ref="B28:C28"/>
    <mergeCell ref="B4:D4"/>
    <mergeCell ref="B5:D5"/>
    <mergeCell ref="B35:H36"/>
    <mergeCell ref="L4:N4"/>
    <mergeCell ref="M35:O35"/>
    <mergeCell ref="M36:O36"/>
    <mergeCell ref="J5:K5"/>
    <mergeCell ref="L5:N5"/>
    <mergeCell ref="I27:J27"/>
    <mergeCell ref="I28:J28"/>
    <mergeCell ref="J35:L35"/>
    <mergeCell ref="J36:L36"/>
    <mergeCell ref="E4:H4"/>
    <mergeCell ref="E5:H5"/>
    <mergeCell ref="B31:C31"/>
  </mergeCells>
  <phoneticPr fontId="1"/>
  <conditionalFormatting sqref="B5:E5">
    <cfRule type="expression" dxfId="7" priority="7">
      <formula>VLOOKUP($E$4,低炭素電力事業者検索範囲,4,FALSE)=0</formula>
    </cfRule>
  </conditionalFormatting>
  <conditionalFormatting sqref="B5:H5">
    <cfRule type="expression" dxfId="6" priority="6">
      <formula>$L$2=2019</formula>
    </cfRule>
  </conditionalFormatting>
  <conditionalFormatting sqref="J5:N5">
    <cfRule type="expression" dxfId="5" priority="5">
      <formula>$L$2=2019</formula>
    </cfRule>
  </conditionalFormatting>
  <conditionalFormatting sqref="I27:O28">
    <cfRule type="expression" dxfId="4" priority="3">
      <formula>$L$5&lt;0.3</formula>
    </cfRule>
  </conditionalFormatting>
  <conditionalFormatting sqref="I27:J27 K28 L27:L28 M28 N27:N28 O28:P28">
    <cfRule type="expression" dxfId="3" priority="2">
      <formula>$L$2=2019</formula>
    </cfRule>
  </conditionalFormatting>
  <conditionalFormatting sqref="I28:J28">
    <cfRule type="expression" dxfId="2" priority="1">
      <formula>$L$2=2019</formula>
    </cfRule>
  </conditionalFormatting>
  <dataValidations count="2">
    <dataValidation type="list" allowBlank="1" showInputMessage="1" showErrorMessage="1" sqref="E4">
      <formula1>低炭素電力事業者プルダウン対象範囲</formula1>
    </dataValidation>
    <dataValidation type="list" allowBlank="1" showInputMessage="1" showErrorMessage="1" sqref="E5:H5">
      <formula1>低炭素電力メニュープルダウン対象範囲</formula1>
    </dataValidation>
  </dataValidations>
  <pageMargins left="0.7" right="0.7" top="0.75" bottom="0.75" header="0.3" footer="0.3"/>
  <pageSetup paperSize="9" scale="9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単位テーブル!$A$2:$A$3</xm:f>
          </x14:formula1>
          <xm:sqref>C9:C16 C20:C23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Q28"/>
  <sheetViews>
    <sheetView showGridLines="0" view="pageBreakPreview" zoomScaleNormal="100" zoomScaleSheetLayoutView="100" workbookViewId="0">
      <selection activeCell="F4" sqref="F4:I4"/>
    </sheetView>
  </sheetViews>
  <sheetFormatPr defaultRowHeight="13"/>
  <cols>
    <col min="1" max="1" width="0.6328125" customWidth="1"/>
    <col min="2" max="2" width="9" customWidth="1"/>
    <col min="3" max="3" width="9" style="52" customWidth="1"/>
    <col min="5" max="5" width="9" customWidth="1"/>
    <col min="16" max="16" width="7.453125" customWidth="1"/>
  </cols>
  <sheetData>
    <row r="1" spans="2:17" s="52" customFormat="1" ht="13.5" thickBot="1"/>
    <row r="2" spans="2:17" ht="29.5" customHeight="1" thickTop="1" thickBot="1">
      <c r="B2" s="16" t="s">
        <v>180</v>
      </c>
      <c r="C2" s="16"/>
      <c r="F2" s="136" t="s">
        <v>274</v>
      </c>
      <c r="K2" s="165" t="s">
        <v>128</v>
      </c>
      <c r="L2" s="166"/>
      <c r="M2" s="110">
        <v>2023</v>
      </c>
      <c r="O2" s="100" t="s">
        <v>269</v>
      </c>
    </row>
    <row r="3" spans="2:17" ht="9.65" customHeight="1" thickTop="1" thickBot="1"/>
    <row r="4" spans="2:17" ht="22.5" customHeight="1" thickTop="1" thickBot="1">
      <c r="B4" s="148" t="s">
        <v>13</v>
      </c>
      <c r="C4" s="181"/>
      <c r="D4" s="181"/>
      <c r="E4" s="149"/>
      <c r="F4" s="179"/>
      <c r="G4" s="179"/>
      <c r="H4" s="179"/>
      <c r="I4" s="180"/>
      <c r="K4" s="148" t="s">
        <v>12</v>
      </c>
      <c r="L4" s="149"/>
      <c r="M4" s="141" t="str">
        <f ca="1">IFERROR(VLOOKUP(F4,低炭素熱検索範囲,2,FALSE),"")</f>
        <v/>
      </c>
      <c r="N4" s="142"/>
      <c r="O4" s="143"/>
      <c r="Q4" t="s">
        <v>182</v>
      </c>
    </row>
    <row r="5" spans="2:17" ht="13.5" thickTop="1"/>
    <row r="6" spans="2:17">
      <c r="B6" t="s">
        <v>48</v>
      </c>
    </row>
    <row r="7" spans="2:17">
      <c r="B7" s="2" t="s">
        <v>139</v>
      </c>
      <c r="C7" s="64" t="s">
        <v>49</v>
      </c>
      <c r="D7" s="2" t="s">
        <v>0</v>
      </c>
      <c r="E7" s="2" t="s">
        <v>1</v>
      </c>
      <c r="F7" s="2" t="s">
        <v>2</v>
      </c>
      <c r="G7" s="2" t="s">
        <v>3</v>
      </c>
      <c r="H7" s="2" t="s">
        <v>4</v>
      </c>
      <c r="I7" s="2" t="s">
        <v>5</v>
      </c>
      <c r="J7" s="2" t="s">
        <v>6</v>
      </c>
      <c r="K7" s="2" t="s">
        <v>7</v>
      </c>
      <c r="L7" s="2" t="s">
        <v>8</v>
      </c>
      <c r="M7" s="2" t="s">
        <v>9</v>
      </c>
      <c r="N7" s="2" t="s">
        <v>10</v>
      </c>
      <c r="O7" s="2" t="s">
        <v>11</v>
      </c>
      <c r="Q7" s="3" t="s">
        <v>58</v>
      </c>
    </row>
    <row r="8" spans="2:17">
      <c r="B8" s="30"/>
      <c r="C8" s="30" t="s">
        <v>52</v>
      </c>
      <c r="D8" s="31"/>
      <c r="E8" s="31"/>
      <c r="F8" s="31"/>
      <c r="G8" s="31"/>
      <c r="H8" s="31"/>
      <c r="I8" s="31"/>
      <c r="J8" s="31"/>
      <c r="K8" s="31"/>
      <c r="L8" s="31"/>
      <c r="M8" s="31"/>
      <c r="N8" s="31"/>
      <c r="O8" s="31"/>
      <c r="P8" s="139">
        <f>IF(C8="GJ",SUM(D8:O8),SUM(D8:O8)/1000)</f>
        <v>0</v>
      </c>
      <c r="Q8" s="3"/>
    </row>
    <row r="9" spans="2:17" s="52" customFormat="1">
      <c r="B9" s="30"/>
      <c r="C9" s="30" t="s">
        <v>52</v>
      </c>
      <c r="D9" s="31"/>
      <c r="E9" s="31"/>
      <c r="F9" s="31"/>
      <c r="G9" s="31"/>
      <c r="H9" s="31"/>
      <c r="I9" s="31"/>
      <c r="J9" s="31"/>
      <c r="K9" s="31"/>
      <c r="L9" s="31"/>
      <c r="M9" s="31"/>
      <c r="N9" s="31"/>
      <c r="O9" s="31"/>
      <c r="P9" s="139">
        <f t="shared" ref="P9:P15" si="0">IF(C9="GJ",SUM(D9:O9),SUM(D9:O9)/1000)</f>
        <v>0</v>
      </c>
      <c r="Q9" s="3"/>
    </row>
    <row r="10" spans="2:17" s="52" customFormat="1">
      <c r="B10" s="30"/>
      <c r="C10" s="30" t="s">
        <v>52</v>
      </c>
      <c r="D10" s="31"/>
      <c r="E10" s="31"/>
      <c r="F10" s="31"/>
      <c r="G10" s="31"/>
      <c r="H10" s="31"/>
      <c r="I10" s="31"/>
      <c r="J10" s="31"/>
      <c r="K10" s="31"/>
      <c r="L10" s="31"/>
      <c r="M10" s="31"/>
      <c r="N10" s="31"/>
      <c r="O10" s="31"/>
      <c r="P10" s="139">
        <f t="shared" si="0"/>
        <v>0</v>
      </c>
      <c r="Q10" s="3"/>
    </row>
    <row r="11" spans="2:17" s="52" customFormat="1">
      <c r="B11" s="30"/>
      <c r="C11" s="30" t="s">
        <v>52</v>
      </c>
      <c r="D11" s="31"/>
      <c r="E11" s="31"/>
      <c r="F11" s="31"/>
      <c r="G11" s="31"/>
      <c r="H11" s="31"/>
      <c r="I11" s="31"/>
      <c r="J11" s="31"/>
      <c r="K11" s="31"/>
      <c r="L11" s="31"/>
      <c r="M11" s="31"/>
      <c r="N11" s="31"/>
      <c r="O11" s="31"/>
      <c r="P11" s="139">
        <f t="shared" si="0"/>
        <v>0</v>
      </c>
      <c r="Q11" s="3"/>
    </row>
    <row r="12" spans="2:17" s="52" customFormat="1">
      <c r="B12" s="30"/>
      <c r="C12" s="30" t="s">
        <v>52</v>
      </c>
      <c r="D12" s="31"/>
      <c r="E12" s="31"/>
      <c r="F12" s="31"/>
      <c r="G12" s="31"/>
      <c r="H12" s="31"/>
      <c r="I12" s="31"/>
      <c r="J12" s="31"/>
      <c r="K12" s="31"/>
      <c r="L12" s="31"/>
      <c r="M12" s="31"/>
      <c r="N12" s="31"/>
      <c r="O12" s="31"/>
      <c r="P12" s="139">
        <f t="shared" si="0"/>
        <v>0</v>
      </c>
      <c r="Q12" s="3"/>
    </row>
    <row r="13" spans="2:17">
      <c r="B13" s="30"/>
      <c r="C13" s="30" t="s">
        <v>52</v>
      </c>
      <c r="D13" s="31"/>
      <c r="E13" s="31"/>
      <c r="F13" s="31"/>
      <c r="G13" s="31"/>
      <c r="H13" s="31"/>
      <c r="I13" s="31"/>
      <c r="J13" s="31"/>
      <c r="K13" s="31"/>
      <c r="L13" s="31"/>
      <c r="M13" s="31"/>
      <c r="N13" s="31"/>
      <c r="O13" s="31"/>
      <c r="P13" s="139">
        <f t="shared" si="0"/>
        <v>0</v>
      </c>
      <c r="Q13" s="3"/>
    </row>
    <row r="14" spans="2:17">
      <c r="B14" s="30"/>
      <c r="C14" s="30" t="s">
        <v>52</v>
      </c>
      <c r="D14" s="31"/>
      <c r="E14" s="31"/>
      <c r="F14" s="31"/>
      <c r="G14" s="31"/>
      <c r="H14" s="31"/>
      <c r="I14" s="31"/>
      <c r="J14" s="31"/>
      <c r="K14" s="31"/>
      <c r="L14" s="31"/>
      <c r="M14" s="31"/>
      <c r="N14" s="31"/>
      <c r="O14" s="31"/>
      <c r="P14" s="139">
        <f t="shared" si="0"/>
        <v>0</v>
      </c>
      <c r="Q14" s="3"/>
    </row>
    <row r="15" spans="2:17">
      <c r="B15" s="30"/>
      <c r="C15" s="30" t="s">
        <v>52</v>
      </c>
      <c r="D15" s="31"/>
      <c r="E15" s="31"/>
      <c r="F15" s="31"/>
      <c r="G15" s="31"/>
      <c r="H15" s="31"/>
      <c r="I15" s="31"/>
      <c r="J15" s="31"/>
      <c r="K15" s="31"/>
      <c r="L15" s="31"/>
      <c r="M15" s="31"/>
      <c r="N15" s="31"/>
      <c r="O15" s="31"/>
      <c r="P15" s="139">
        <f t="shared" si="0"/>
        <v>0</v>
      </c>
      <c r="Q15" s="3"/>
    </row>
    <row r="16" spans="2:17" s="52" customFormat="1">
      <c r="P16" s="138"/>
    </row>
    <row r="17" spans="2:17">
      <c r="B17" s="55" t="s">
        <v>116</v>
      </c>
      <c r="C17" s="68"/>
      <c r="P17" s="139"/>
    </row>
    <row r="18" spans="2:17" s="52" customFormat="1">
      <c r="B18" s="64" t="s">
        <v>139</v>
      </c>
      <c r="C18" s="64" t="s">
        <v>49</v>
      </c>
      <c r="D18" s="53" t="s">
        <v>0</v>
      </c>
      <c r="E18" s="53" t="s">
        <v>1</v>
      </c>
      <c r="F18" s="53" t="s">
        <v>2</v>
      </c>
      <c r="G18" s="53" t="s">
        <v>3</v>
      </c>
      <c r="H18" s="53" t="s">
        <v>4</v>
      </c>
      <c r="I18" s="53" t="s">
        <v>5</v>
      </c>
      <c r="J18" s="53" t="s">
        <v>6</v>
      </c>
      <c r="K18" s="53" t="s">
        <v>7</v>
      </c>
      <c r="L18" s="53" t="s">
        <v>8</v>
      </c>
      <c r="M18" s="53" t="s">
        <v>9</v>
      </c>
      <c r="N18" s="53" t="s">
        <v>10</v>
      </c>
      <c r="O18" s="53" t="s">
        <v>11</v>
      </c>
      <c r="P18" s="138"/>
    </row>
    <row r="19" spans="2:17" s="52" customFormat="1">
      <c r="B19" s="30"/>
      <c r="C19" s="30" t="s">
        <v>52</v>
      </c>
      <c r="D19" s="31"/>
      <c r="E19" s="31"/>
      <c r="F19" s="31"/>
      <c r="G19" s="31"/>
      <c r="H19" s="31"/>
      <c r="I19" s="31"/>
      <c r="J19" s="31"/>
      <c r="K19" s="31"/>
      <c r="L19" s="31"/>
      <c r="M19" s="31"/>
      <c r="N19" s="31"/>
      <c r="O19" s="31"/>
      <c r="P19" s="139">
        <f>IF(C19="GJ",SUM(D19:O19),SUM(D19:O19)/1000)</f>
        <v>0</v>
      </c>
    </row>
    <row r="20" spans="2:17" s="52" customFormat="1">
      <c r="B20" s="30"/>
      <c r="C20" s="30" t="s">
        <v>52</v>
      </c>
      <c r="D20" s="31"/>
      <c r="E20" s="31"/>
      <c r="F20" s="31"/>
      <c r="G20" s="31"/>
      <c r="H20" s="31"/>
      <c r="I20" s="31"/>
      <c r="J20" s="31"/>
      <c r="K20" s="31"/>
      <c r="L20" s="31"/>
      <c r="M20" s="31"/>
      <c r="N20" s="31"/>
      <c r="O20" s="31"/>
      <c r="P20" s="139">
        <f t="shared" ref="P20:P22" si="1">IF(C20="GJ",SUM(D20:O20),SUM(D20:O20)/1000)</f>
        <v>0</v>
      </c>
    </row>
    <row r="21" spans="2:17" s="52" customFormat="1">
      <c r="B21" s="30"/>
      <c r="C21" s="30" t="s">
        <v>52</v>
      </c>
      <c r="D21" s="31"/>
      <c r="E21" s="31"/>
      <c r="F21" s="31"/>
      <c r="G21" s="31"/>
      <c r="H21" s="31"/>
      <c r="I21" s="31"/>
      <c r="J21" s="31"/>
      <c r="K21" s="31"/>
      <c r="L21" s="31"/>
      <c r="M21" s="31"/>
      <c r="N21" s="31"/>
      <c r="O21" s="31"/>
      <c r="P21" s="139">
        <f t="shared" si="1"/>
        <v>0</v>
      </c>
    </row>
    <row r="22" spans="2:17">
      <c r="B22" s="30"/>
      <c r="C22" s="30" t="s">
        <v>52</v>
      </c>
      <c r="D22" s="31"/>
      <c r="E22" s="31"/>
      <c r="F22" s="31"/>
      <c r="G22" s="31"/>
      <c r="H22" s="31"/>
      <c r="I22" s="31"/>
      <c r="J22" s="31"/>
      <c r="K22" s="31"/>
      <c r="L22" s="31"/>
      <c r="M22" s="31"/>
      <c r="N22" s="31"/>
      <c r="O22" s="31"/>
      <c r="P22" s="139">
        <f t="shared" si="1"/>
        <v>0</v>
      </c>
    </row>
    <row r="23" spans="2:17" s="52" customFormat="1"/>
    <row r="24" spans="2:17">
      <c r="B24" s="172" t="s">
        <v>55</v>
      </c>
      <c r="C24" s="172"/>
      <c r="D24" s="172"/>
      <c r="E24" s="172"/>
      <c r="F24" s="8"/>
      <c r="G24" s="9"/>
      <c r="H24" s="9"/>
      <c r="I24" s="53" t="s">
        <v>27</v>
      </c>
    </row>
    <row r="25" spans="2:17">
      <c r="B25" s="172">
        <f>SUM(P8:P15)-SUM(P19:P22)</f>
        <v>0</v>
      </c>
      <c r="C25" s="172"/>
      <c r="D25" s="172"/>
      <c r="E25" s="172"/>
      <c r="F25" s="7" t="s">
        <v>57</v>
      </c>
      <c r="G25" s="13">
        <v>0.06</v>
      </c>
      <c r="H25" s="7" t="s">
        <v>56</v>
      </c>
      <c r="I25" s="29" t="str">
        <f ca="1">M4</f>
        <v/>
      </c>
      <c r="J25" t="s">
        <v>218</v>
      </c>
      <c r="K25" s="6"/>
      <c r="L25" s="52"/>
    </row>
    <row r="26" spans="2:17" ht="13.5" thickBot="1">
      <c r="B26" s="7"/>
      <c r="C26" s="63"/>
      <c r="D26" s="7"/>
      <c r="E26" s="7"/>
    </row>
    <row r="27" spans="2:17" ht="24" customHeight="1" thickTop="1" thickBot="1">
      <c r="J27" s="173" t="s">
        <v>62</v>
      </c>
      <c r="K27" s="174"/>
      <c r="L27" s="175"/>
      <c r="M27" s="176" t="str">
        <f ca="1">IFERROR(B25*(G25-I25)*0.5,"")</f>
        <v/>
      </c>
      <c r="N27" s="177"/>
      <c r="O27" s="178"/>
      <c r="Q27" t="s">
        <v>192</v>
      </c>
    </row>
    <row r="28" spans="2:17" ht="13.5" thickTop="1">
      <c r="O28" s="12"/>
    </row>
  </sheetData>
  <sheetProtection algorithmName="SHA-512" hashValue="XRxRH1fEjGMkbdZktp/WzqLZTwDihzh/mYAEXBhaf3ecFfr8mPAgjiTw8ERBOjofLIk8Ltaoue5icCNJJJ2yNg==" saltValue="QyZFJjtW2hxZa7sHsk+P4w==" spinCount="100000" sheet="1" objects="1" scenarios="1"/>
  <mergeCells count="9">
    <mergeCell ref="B25:E25"/>
    <mergeCell ref="J27:L27"/>
    <mergeCell ref="M27:O27"/>
    <mergeCell ref="K2:L2"/>
    <mergeCell ref="F4:I4"/>
    <mergeCell ref="B4:E4"/>
    <mergeCell ref="K4:L4"/>
    <mergeCell ref="M4:O4"/>
    <mergeCell ref="B24:E24"/>
  </mergeCells>
  <phoneticPr fontId="1"/>
  <dataValidations count="1">
    <dataValidation type="list" allowBlank="1" showInputMessage="1" showErrorMessage="1" sqref="F4:I4">
      <formula1>低炭素熱プルダウン対象範囲</formula1>
    </dataValidation>
  </dataValidations>
  <pageMargins left="0.70866141732283472" right="0.70866141732283472" top="0.74803149606299213" bottom="0.74803149606299213" header="0.31496062992125984" footer="0.31496062992125984"/>
  <pageSetup paperSize="9" scale="8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単位テーブル!$A$6:$A$7</xm:f>
          </x14:formula1>
          <xm:sqref>C8:C15 C19:C22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showGridLines="0" view="pageBreakPreview" zoomScaleNormal="100" zoomScaleSheetLayoutView="100" workbookViewId="0">
      <selection activeCell="F4" sqref="F4:G4"/>
    </sheetView>
  </sheetViews>
  <sheetFormatPr defaultColWidth="9" defaultRowHeight="13"/>
  <cols>
    <col min="1" max="1" width="0.6328125" style="52" customWidth="1"/>
    <col min="2" max="12" width="9" style="52"/>
    <col min="13" max="13" width="0.6328125" style="52" customWidth="1"/>
    <col min="14" max="14" width="1.90625" style="52" customWidth="1"/>
    <col min="15" max="16384" width="9" style="52"/>
  </cols>
  <sheetData>
    <row r="1" spans="2:15" ht="15" thickTop="1" thickBot="1">
      <c r="B1" s="14" t="s">
        <v>59</v>
      </c>
      <c r="I1" s="165" t="s">
        <v>128</v>
      </c>
      <c r="J1" s="166"/>
      <c r="K1" s="61">
        <v>2023</v>
      </c>
      <c r="L1" s="100" t="s">
        <v>269</v>
      </c>
      <c r="M1" s="12"/>
    </row>
    <row r="2" spans="2:15" ht="13.5" thickTop="1"/>
    <row r="3" spans="2:15">
      <c r="F3" s="188" t="s">
        <v>12</v>
      </c>
      <c r="G3" s="189"/>
    </row>
    <row r="4" spans="2:15">
      <c r="B4" s="190" t="s">
        <v>14</v>
      </c>
      <c r="C4" s="191"/>
      <c r="D4" s="192"/>
      <c r="E4" s="97" t="s">
        <v>15</v>
      </c>
      <c r="F4" s="196"/>
      <c r="G4" s="197"/>
      <c r="H4" s="15" t="s">
        <v>63</v>
      </c>
      <c r="O4" s="52" t="s">
        <v>64</v>
      </c>
    </row>
    <row r="5" spans="2:15">
      <c r="B5" s="193"/>
      <c r="C5" s="194"/>
      <c r="D5" s="195"/>
      <c r="E5" s="98" t="s">
        <v>16</v>
      </c>
      <c r="F5" s="196"/>
      <c r="G5" s="197"/>
      <c r="H5" s="17" t="s">
        <v>185</v>
      </c>
    </row>
    <row r="7" spans="2:15">
      <c r="B7" s="52" t="s">
        <v>17</v>
      </c>
      <c r="H7" s="11"/>
      <c r="I7" s="52" t="s">
        <v>23</v>
      </c>
      <c r="O7" s="52" t="s">
        <v>65</v>
      </c>
    </row>
    <row r="8" spans="2:15">
      <c r="B8" s="52" t="s">
        <v>18</v>
      </c>
      <c r="E8" s="52" t="s">
        <v>21</v>
      </c>
      <c r="F8" s="11"/>
      <c r="G8" s="52" t="s">
        <v>19</v>
      </c>
      <c r="H8" s="11"/>
      <c r="I8" s="52" t="s">
        <v>20</v>
      </c>
      <c r="O8" s="52" t="s">
        <v>66</v>
      </c>
    </row>
    <row r="9" spans="2:15">
      <c r="E9" s="52" t="s">
        <v>22</v>
      </c>
      <c r="F9" s="11"/>
      <c r="G9" s="52" t="s">
        <v>73</v>
      </c>
      <c r="O9" s="52" t="s">
        <v>93</v>
      </c>
    </row>
    <row r="10" spans="2:15">
      <c r="O10" s="52" t="s">
        <v>94</v>
      </c>
    </row>
    <row r="11" spans="2:15">
      <c r="B11" s="172" t="s">
        <v>70</v>
      </c>
      <c r="C11" s="172"/>
      <c r="D11" s="172"/>
      <c r="E11" s="172"/>
      <c r="F11" s="1" t="s">
        <v>68</v>
      </c>
      <c r="G11" s="198"/>
      <c r="H11" s="199"/>
      <c r="I11" s="52" t="s">
        <v>71</v>
      </c>
      <c r="O11" s="52" t="s">
        <v>67</v>
      </c>
    </row>
    <row r="12" spans="2:15">
      <c r="B12" s="172"/>
      <c r="C12" s="172"/>
      <c r="D12" s="172"/>
      <c r="E12" s="172"/>
      <c r="F12" s="1" t="s">
        <v>69</v>
      </c>
      <c r="G12" s="198"/>
      <c r="H12" s="199"/>
      <c r="I12" s="52" t="s">
        <v>186</v>
      </c>
      <c r="O12" s="52" t="s">
        <v>95</v>
      </c>
    </row>
    <row r="13" spans="2:15">
      <c r="B13" s="63"/>
      <c r="C13" s="63"/>
      <c r="D13" s="63"/>
      <c r="E13" s="63"/>
      <c r="F13" s="19"/>
      <c r="G13" s="13"/>
      <c r="H13" s="13"/>
    </row>
    <row r="14" spans="2:15">
      <c r="B14" s="52" t="s">
        <v>24</v>
      </c>
    </row>
    <row r="15" spans="2:15">
      <c r="B15" s="97" t="s">
        <v>25</v>
      </c>
    </row>
    <row r="16" spans="2:15" ht="30" customHeight="1">
      <c r="B16" s="200">
        <f>IF(OR(H7&lt;=H8,H7&lt;=F9),1,2)</f>
        <v>1</v>
      </c>
      <c r="C16" s="203">
        <v>1</v>
      </c>
      <c r="D16" s="20" t="s">
        <v>15</v>
      </c>
      <c r="E16" s="25">
        <f>G11</f>
        <v>0</v>
      </c>
      <c r="F16" s="26" t="s">
        <v>57</v>
      </c>
      <c r="G16" s="21">
        <v>0.48899999999999999</v>
      </c>
      <c r="H16" s="26" t="s">
        <v>56</v>
      </c>
      <c r="I16" s="25">
        <f>F4</f>
        <v>0</v>
      </c>
      <c r="J16" s="26" t="s">
        <v>188</v>
      </c>
      <c r="K16" s="21"/>
      <c r="L16" s="22"/>
      <c r="M16" s="44"/>
      <c r="O16" s="52" t="s">
        <v>72</v>
      </c>
    </row>
    <row r="17" spans="2:15" ht="30" customHeight="1">
      <c r="B17" s="201"/>
      <c r="C17" s="204"/>
      <c r="D17" s="23" t="s">
        <v>16</v>
      </c>
      <c r="E17" s="27">
        <f>G12</f>
        <v>0</v>
      </c>
      <c r="F17" s="28" t="s">
        <v>189</v>
      </c>
      <c r="G17" s="27">
        <v>0.06</v>
      </c>
      <c r="H17" s="28" t="s">
        <v>190</v>
      </c>
      <c r="I17" s="27">
        <f>F5</f>
        <v>0</v>
      </c>
      <c r="J17" s="28" t="s">
        <v>187</v>
      </c>
      <c r="K17" s="27"/>
      <c r="L17" s="24"/>
      <c r="M17" s="44"/>
    </row>
    <row r="18" spans="2:15" ht="30" customHeight="1">
      <c r="B18" s="201"/>
      <c r="C18" s="203">
        <v>2</v>
      </c>
      <c r="D18" s="20" t="s">
        <v>15</v>
      </c>
      <c r="E18" s="25">
        <f>G11</f>
        <v>0</v>
      </c>
      <c r="F18" s="26" t="s">
        <v>57</v>
      </c>
      <c r="G18" s="21">
        <v>0.48899999999999999</v>
      </c>
      <c r="H18" s="26" t="s">
        <v>190</v>
      </c>
      <c r="I18" s="25">
        <f>F4</f>
        <v>0</v>
      </c>
      <c r="J18" s="26" t="s">
        <v>191</v>
      </c>
      <c r="K18" s="21"/>
      <c r="L18" s="22"/>
      <c r="M18" s="44"/>
    </row>
    <row r="19" spans="2:15" ht="30" customHeight="1">
      <c r="B19" s="202"/>
      <c r="C19" s="204"/>
      <c r="D19" s="23" t="s">
        <v>16</v>
      </c>
      <c r="E19" s="27">
        <f>G12</f>
        <v>0</v>
      </c>
      <c r="F19" s="28" t="s">
        <v>57</v>
      </c>
      <c r="G19" s="27">
        <v>0.06</v>
      </c>
      <c r="H19" s="28" t="s">
        <v>56</v>
      </c>
      <c r="I19" s="27">
        <f>F5</f>
        <v>0</v>
      </c>
      <c r="J19" s="28" t="s">
        <v>191</v>
      </c>
      <c r="K19" s="27"/>
      <c r="L19" s="24"/>
      <c r="M19" s="44"/>
    </row>
    <row r="21" spans="2:15" ht="13.5" thickBot="1"/>
    <row r="22" spans="2:15" ht="24" customHeight="1" thickTop="1" thickBot="1">
      <c r="G22" s="182" t="s">
        <v>104</v>
      </c>
      <c r="H22" s="183"/>
      <c r="I22" s="184"/>
      <c r="J22" s="185" t="str">
        <f>IF(F4="","",IF(B16=1,(E16*(G16-I16)*0.5),(E18*(G18-I18))))</f>
        <v/>
      </c>
      <c r="K22" s="186"/>
      <c r="L22" s="187"/>
      <c r="O22" s="52" t="s">
        <v>103</v>
      </c>
    </row>
    <row r="23" spans="2:15" ht="24" customHeight="1" thickTop="1" thickBot="1">
      <c r="F23" s="18"/>
      <c r="G23" s="182" t="s">
        <v>105</v>
      </c>
      <c r="H23" s="183"/>
      <c r="I23" s="184"/>
      <c r="J23" s="185" t="str">
        <f>IF(F5="","",IF(B16=1,(E17*(G17-I17)*0.5),(E19*(G19-I19))))</f>
        <v/>
      </c>
      <c r="K23" s="186"/>
      <c r="L23" s="187"/>
      <c r="M23" s="45"/>
    </row>
    <row r="24" spans="2:15" ht="13.5" thickTop="1"/>
  </sheetData>
  <sheetProtection algorithmName="SHA-512" hashValue="UMvd3ZyySJT/L/Ktj/fNt7tX6Teri2Gr72VslJefKE7bvlgccOlmu5p5R7Y5Xk411uCEhl93sdRO2HOH9Oh3Mg==" saltValue="VIAp1DE616hCyTlwK2Uzow==" spinCount="100000" sheet="1" objects="1" scenarios="1"/>
  <mergeCells count="15">
    <mergeCell ref="G23:I23"/>
    <mergeCell ref="J23:L23"/>
    <mergeCell ref="I1:J1"/>
    <mergeCell ref="F3:G3"/>
    <mergeCell ref="B4:D5"/>
    <mergeCell ref="F4:G4"/>
    <mergeCell ref="F5:G5"/>
    <mergeCell ref="B11:E12"/>
    <mergeCell ref="G11:H11"/>
    <mergeCell ref="G12:H12"/>
    <mergeCell ref="B16:B19"/>
    <mergeCell ref="C16:C17"/>
    <mergeCell ref="C18:C19"/>
    <mergeCell ref="G22:I22"/>
    <mergeCell ref="J22:L22"/>
  </mergeCells>
  <phoneticPr fontId="1"/>
  <conditionalFormatting sqref="C16 C18">
    <cfRule type="cellIs" dxfId="1" priority="1" operator="equal">
      <formula>$B$16</formula>
    </cfRule>
  </conditionalFormatting>
  <pageMargins left="0.70866141732283472" right="0.70866141732283472" top="0.74803149606299213" bottom="0.74803149606299213" header="0.31496062992125984" footer="0.31496062992125984"/>
  <pageSetup paperSize="9"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5"/>
  <sheetViews>
    <sheetView showGridLines="0" view="pageBreakPreview" zoomScaleNormal="100" zoomScaleSheetLayoutView="100" workbookViewId="0">
      <selection activeCell="I3" sqref="I3"/>
    </sheetView>
  </sheetViews>
  <sheetFormatPr defaultRowHeight="13"/>
  <cols>
    <col min="1" max="1" width="0.6328125" style="33" customWidth="1"/>
    <col min="2" max="8" width="9" style="33" customWidth="1"/>
    <col min="9" max="9" width="12.36328125" style="33" customWidth="1"/>
    <col min="10" max="10" width="12.6328125" style="33" customWidth="1"/>
    <col min="11" max="11" width="9" style="33" customWidth="1"/>
    <col min="12" max="12" width="3" style="33" customWidth="1"/>
    <col min="13" max="260" width="9" style="33"/>
    <col min="261" max="261" width="20.6328125" style="33" bestFit="1" customWidth="1"/>
    <col min="262" max="262" width="6.6328125" style="33" bestFit="1" customWidth="1"/>
    <col min="263" max="263" width="9.453125" style="33" bestFit="1" customWidth="1"/>
    <col min="264" max="516" width="9" style="33"/>
    <col min="517" max="517" width="20.6328125" style="33" bestFit="1" customWidth="1"/>
    <col min="518" max="518" width="6.6328125" style="33" bestFit="1" customWidth="1"/>
    <col min="519" max="519" width="9.453125" style="33" bestFit="1" customWidth="1"/>
    <col min="520" max="772" width="9" style="33"/>
    <col min="773" max="773" width="20.6328125" style="33" bestFit="1" customWidth="1"/>
    <col min="774" max="774" width="6.6328125" style="33" bestFit="1" customWidth="1"/>
    <col min="775" max="775" width="9.453125" style="33" bestFit="1" customWidth="1"/>
    <col min="776" max="1028" width="9" style="33"/>
    <col min="1029" max="1029" width="20.6328125" style="33" bestFit="1" customWidth="1"/>
    <col min="1030" max="1030" width="6.6328125" style="33" bestFit="1" customWidth="1"/>
    <col min="1031" max="1031" width="9.453125" style="33" bestFit="1" customWidth="1"/>
    <col min="1032" max="1284" width="9" style="33"/>
    <col min="1285" max="1285" width="20.6328125" style="33" bestFit="1" customWidth="1"/>
    <col min="1286" max="1286" width="6.6328125" style="33" bestFit="1" customWidth="1"/>
    <col min="1287" max="1287" width="9.453125" style="33" bestFit="1" customWidth="1"/>
    <col min="1288" max="1540" width="9" style="33"/>
    <col min="1541" max="1541" width="20.6328125" style="33" bestFit="1" customWidth="1"/>
    <col min="1542" max="1542" width="6.6328125" style="33" bestFit="1" customWidth="1"/>
    <col min="1543" max="1543" width="9.453125" style="33" bestFit="1" customWidth="1"/>
    <col min="1544" max="1796" width="9" style="33"/>
    <col min="1797" max="1797" width="20.6328125" style="33" bestFit="1" customWidth="1"/>
    <col min="1798" max="1798" width="6.6328125" style="33" bestFit="1" customWidth="1"/>
    <col min="1799" max="1799" width="9.453125" style="33" bestFit="1" customWidth="1"/>
    <col min="1800" max="2052" width="9" style="33"/>
    <col min="2053" max="2053" width="20.6328125" style="33" bestFit="1" customWidth="1"/>
    <col min="2054" max="2054" width="6.6328125" style="33" bestFit="1" customWidth="1"/>
    <col min="2055" max="2055" width="9.453125" style="33" bestFit="1" customWidth="1"/>
    <col min="2056" max="2308" width="9" style="33"/>
    <col min="2309" max="2309" width="20.6328125" style="33" bestFit="1" customWidth="1"/>
    <col min="2310" max="2310" width="6.6328125" style="33" bestFit="1" customWidth="1"/>
    <col min="2311" max="2311" width="9.453125" style="33" bestFit="1" customWidth="1"/>
    <col min="2312" max="2564" width="9" style="33"/>
    <col min="2565" max="2565" width="20.6328125" style="33" bestFit="1" customWidth="1"/>
    <col min="2566" max="2566" width="6.6328125" style="33" bestFit="1" customWidth="1"/>
    <col min="2567" max="2567" width="9.453125" style="33" bestFit="1" customWidth="1"/>
    <col min="2568" max="2820" width="9" style="33"/>
    <col min="2821" max="2821" width="20.6328125" style="33" bestFit="1" customWidth="1"/>
    <col min="2822" max="2822" width="6.6328125" style="33" bestFit="1" customWidth="1"/>
    <col min="2823" max="2823" width="9.453125" style="33" bestFit="1" customWidth="1"/>
    <col min="2824" max="3076" width="9" style="33"/>
    <col min="3077" max="3077" width="20.6328125" style="33" bestFit="1" customWidth="1"/>
    <col min="3078" max="3078" width="6.6328125" style="33" bestFit="1" customWidth="1"/>
    <col min="3079" max="3079" width="9.453125" style="33" bestFit="1" customWidth="1"/>
    <col min="3080" max="3332" width="9" style="33"/>
    <col min="3333" max="3333" width="20.6328125" style="33" bestFit="1" customWidth="1"/>
    <col min="3334" max="3334" width="6.6328125" style="33" bestFit="1" customWidth="1"/>
    <col min="3335" max="3335" width="9.453125" style="33" bestFit="1" customWidth="1"/>
    <col min="3336" max="3588" width="9" style="33"/>
    <col min="3589" max="3589" width="20.6328125" style="33" bestFit="1" customWidth="1"/>
    <col min="3590" max="3590" width="6.6328125" style="33" bestFit="1" customWidth="1"/>
    <col min="3591" max="3591" width="9.453125" style="33" bestFit="1" customWidth="1"/>
    <col min="3592" max="3844" width="9" style="33"/>
    <col min="3845" max="3845" width="20.6328125" style="33" bestFit="1" customWidth="1"/>
    <col min="3846" max="3846" width="6.6328125" style="33" bestFit="1" customWidth="1"/>
    <col min="3847" max="3847" width="9.453125" style="33" bestFit="1" customWidth="1"/>
    <col min="3848" max="4100" width="9" style="33"/>
    <col min="4101" max="4101" width="20.6328125" style="33" bestFit="1" customWidth="1"/>
    <col min="4102" max="4102" width="6.6328125" style="33" bestFit="1" customWidth="1"/>
    <col min="4103" max="4103" width="9.453125" style="33" bestFit="1" customWidth="1"/>
    <col min="4104" max="4356" width="9" style="33"/>
    <col min="4357" max="4357" width="20.6328125" style="33" bestFit="1" customWidth="1"/>
    <col min="4358" max="4358" width="6.6328125" style="33" bestFit="1" customWidth="1"/>
    <col min="4359" max="4359" width="9.453125" style="33" bestFit="1" customWidth="1"/>
    <col min="4360" max="4612" width="9" style="33"/>
    <col min="4613" max="4613" width="20.6328125" style="33" bestFit="1" customWidth="1"/>
    <col min="4614" max="4614" width="6.6328125" style="33" bestFit="1" customWidth="1"/>
    <col min="4615" max="4615" width="9.453125" style="33" bestFit="1" customWidth="1"/>
    <col min="4616" max="4868" width="9" style="33"/>
    <col min="4869" max="4869" width="20.6328125" style="33" bestFit="1" customWidth="1"/>
    <col min="4870" max="4870" width="6.6328125" style="33" bestFit="1" customWidth="1"/>
    <col min="4871" max="4871" width="9.453125" style="33" bestFit="1" customWidth="1"/>
    <col min="4872" max="5124" width="9" style="33"/>
    <col min="5125" max="5125" width="20.6328125" style="33" bestFit="1" customWidth="1"/>
    <col min="5126" max="5126" width="6.6328125" style="33" bestFit="1" customWidth="1"/>
    <col min="5127" max="5127" width="9.453125" style="33" bestFit="1" customWidth="1"/>
    <col min="5128" max="5380" width="9" style="33"/>
    <col min="5381" max="5381" width="20.6328125" style="33" bestFit="1" customWidth="1"/>
    <col min="5382" max="5382" width="6.6328125" style="33" bestFit="1" customWidth="1"/>
    <col min="5383" max="5383" width="9.453125" style="33" bestFit="1" customWidth="1"/>
    <col min="5384" max="5636" width="9" style="33"/>
    <col min="5637" max="5637" width="20.6328125" style="33" bestFit="1" customWidth="1"/>
    <col min="5638" max="5638" width="6.6328125" style="33" bestFit="1" customWidth="1"/>
    <col min="5639" max="5639" width="9.453125" style="33" bestFit="1" customWidth="1"/>
    <col min="5640" max="5892" width="9" style="33"/>
    <col min="5893" max="5893" width="20.6328125" style="33" bestFit="1" customWidth="1"/>
    <col min="5894" max="5894" width="6.6328125" style="33" bestFit="1" customWidth="1"/>
    <col min="5895" max="5895" width="9.453125" style="33" bestFit="1" customWidth="1"/>
    <col min="5896" max="6148" width="9" style="33"/>
    <col min="6149" max="6149" width="20.6328125" style="33" bestFit="1" customWidth="1"/>
    <col min="6150" max="6150" width="6.6328125" style="33" bestFit="1" customWidth="1"/>
    <col min="6151" max="6151" width="9.453125" style="33" bestFit="1" customWidth="1"/>
    <col min="6152" max="6404" width="9" style="33"/>
    <col min="6405" max="6405" width="20.6328125" style="33" bestFit="1" customWidth="1"/>
    <col min="6406" max="6406" width="6.6328125" style="33" bestFit="1" customWidth="1"/>
    <col min="6407" max="6407" width="9.453125" style="33" bestFit="1" customWidth="1"/>
    <col min="6408" max="6660" width="9" style="33"/>
    <col min="6661" max="6661" width="20.6328125" style="33" bestFit="1" customWidth="1"/>
    <col min="6662" max="6662" width="6.6328125" style="33" bestFit="1" customWidth="1"/>
    <col min="6663" max="6663" width="9.453125" style="33" bestFit="1" customWidth="1"/>
    <col min="6664" max="6916" width="9" style="33"/>
    <col min="6917" max="6917" width="20.6328125" style="33" bestFit="1" customWidth="1"/>
    <col min="6918" max="6918" width="6.6328125" style="33" bestFit="1" customWidth="1"/>
    <col min="6919" max="6919" width="9.453125" style="33" bestFit="1" customWidth="1"/>
    <col min="6920" max="7172" width="9" style="33"/>
    <col min="7173" max="7173" width="20.6328125" style="33" bestFit="1" customWidth="1"/>
    <col min="7174" max="7174" width="6.6328125" style="33" bestFit="1" customWidth="1"/>
    <col min="7175" max="7175" width="9.453125" style="33" bestFit="1" customWidth="1"/>
    <col min="7176" max="7428" width="9" style="33"/>
    <col min="7429" max="7429" width="20.6328125" style="33" bestFit="1" customWidth="1"/>
    <col min="7430" max="7430" width="6.6328125" style="33" bestFit="1" customWidth="1"/>
    <col min="7431" max="7431" width="9.453125" style="33" bestFit="1" customWidth="1"/>
    <col min="7432" max="7684" width="9" style="33"/>
    <col min="7685" max="7685" width="20.6328125" style="33" bestFit="1" customWidth="1"/>
    <col min="7686" max="7686" width="6.6328125" style="33" bestFit="1" customWidth="1"/>
    <col min="7687" max="7687" width="9.453125" style="33" bestFit="1" customWidth="1"/>
    <col min="7688" max="7940" width="9" style="33"/>
    <col min="7941" max="7941" width="20.6328125" style="33" bestFit="1" customWidth="1"/>
    <col min="7942" max="7942" width="6.6328125" style="33" bestFit="1" customWidth="1"/>
    <col min="7943" max="7943" width="9.453125" style="33" bestFit="1" customWidth="1"/>
    <col min="7944" max="8196" width="9" style="33"/>
    <col min="8197" max="8197" width="20.6328125" style="33" bestFit="1" customWidth="1"/>
    <col min="8198" max="8198" width="6.6328125" style="33" bestFit="1" customWidth="1"/>
    <col min="8199" max="8199" width="9.453125" style="33" bestFit="1" customWidth="1"/>
    <col min="8200" max="8452" width="9" style="33"/>
    <col min="8453" max="8453" width="20.6328125" style="33" bestFit="1" customWidth="1"/>
    <col min="8454" max="8454" width="6.6328125" style="33" bestFit="1" customWidth="1"/>
    <col min="8455" max="8455" width="9.453125" style="33" bestFit="1" customWidth="1"/>
    <col min="8456" max="8708" width="9" style="33"/>
    <col min="8709" max="8709" width="20.6328125" style="33" bestFit="1" customWidth="1"/>
    <col min="8710" max="8710" width="6.6328125" style="33" bestFit="1" customWidth="1"/>
    <col min="8711" max="8711" width="9.453125" style="33" bestFit="1" customWidth="1"/>
    <col min="8712" max="8964" width="9" style="33"/>
    <col min="8965" max="8965" width="20.6328125" style="33" bestFit="1" customWidth="1"/>
    <col min="8966" max="8966" width="6.6328125" style="33" bestFit="1" customWidth="1"/>
    <col min="8967" max="8967" width="9.453125" style="33" bestFit="1" customWidth="1"/>
    <col min="8968" max="9220" width="9" style="33"/>
    <col min="9221" max="9221" width="20.6328125" style="33" bestFit="1" customWidth="1"/>
    <col min="9222" max="9222" width="6.6328125" style="33" bestFit="1" customWidth="1"/>
    <col min="9223" max="9223" width="9.453125" style="33" bestFit="1" customWidth="1"/>
    <col min="9224" max="9476" width="9" style="33"/>
    <col min="9477" max="9477" width="20.6328125" style="33" bestFit="1" customWidth="1"/>
    <col min="9478" max="9478" width="6.6328125" style="33" bestFit="1" customWidth="1"/>
    <col min="9479" max="9479" width="9.453125" style="33" bestFit="1" customWidth="1"/>
    <col min="9480" max="9732" width="9" style="33"/>
    <col min="9733" max="9733" width="20.6328125" style="33" bestFit="1" customWidth="1"/>
    <col min="9734" max="9734" width="6.6328125" style="33" bestFit="1" customWidth="1"/>
    <col min="9735" max="9735" width="9.453125" style="33" bestFit="1" customWidth="1"/>
    <col min="9736" max="9988" width="9" style="33"/>
    <col min="9989" max="9989" width="20.6328125" style="33" bestFit="1" customWidth="1"/>
    <col min="9990" max="9990" width="6.6328125" style="33" bestFit="1" customWidth="1"/>
    <col min="9991" max="9991" width="9.453125" style="33" bestFit="1" customWidth="1"/>
    <col min="9992" max="10244" width="9" style="33"/>
    <col min="10245" max="10245" width="20.6328125" style="33" bestFit="1" customWidth="1"/>
    <col min="10246" max="10246" width="6.6328125" style="33" bestFit="1" customWidth="1"/>
    <col min="10247" max="10247" width="9.453125" style="33" bestFit="1" customWidth="1"/>
    <col min="10248" max="10500" width="9" style="33"/>
    <col min="10501" max="10501" width="20.6328125" style="33" bestFit="1" customWidth="1"/>
    <col min="10502" max="10502" width="6.6328125" style="33" bestFit="1" customWidth="1"/>
    <col min="10503" max="10503" width="9.453125" style="33" bestFit="1" customWidth="1"/>
    <col min="10504" max="10756" width="9" style="33"/>
    <col min="10757" max="10757" width="20.6328125" style="33" bestFit="1" customWidth="1"/>
    <col min="10758" max="10758" width="6.6328125" style="33" bestFit="1" customWidth="1"/>
    <col min="10759" max="10759" width="9.453125" style="33" bestFit="1" customWidth="1"/>
    <col min="10760" max="11012" width="9" style="33"/>
    <col min="11013" max="11013" width="20.6328125" style="33" bestFit="1" customWidth="1"/>
    <col min="11014" max="11014" width="6.6328125" style="33" bestFit="1" customWidth="1"/>
    <col min="11015" max="11015" width="9.453125" style="33" bestFit="1" customWidth="1"/>
    <col min="11016" max="11268" width="9" style="33"/>
    <col min="11269" max="11269" width="20.6328125" style="33" bestFit="1" customWidth="1"/>
    <col min="11270" max="11270" width="6.6328125" style="33" bestFit="1" customWidth="1"/>
    <col min="11271" max="11271" width="9.453125" style="33" bestFit="1" customWidth="1"/>
    <col min="11272" max="11524" width="9" style="33"/>
    <col min="11525" max="11525" width="20.6328125" style="33" bestFit="1" customWidth="1"/>
    <col min="11526" max="11526" width="6.6328125" style="33" bestFit="1" customWidth="1"/>
    <col min="11527" max="11527" width="9.453125" style="33" bestFit="1" customWidth="1"/>
    <col min="11528" max="11780" width="9" style="33"/>
    <col min="11781" max="11781" width="20.6328125" style="33" bestFit="1" customWidth="1"/>
    <col min="11782" max="11782" width="6.6328125" style="33" bestFit="1" customWidth="1"/>
    <col min="11783" max="11783" width="9.453125" style="33" bestFit="1" customWidth="1"/>
    <col min="11784" max="12036" width="9" style="33"/>
    <col min="12037" max="12037" width="20.6328125" style="33" bestFit="1" customWidth="1"/>
    <col min="12038" max="12038" width="6.6328125" style="33" bestFit="1" customWidth="1"/>
    <col min="12039" max="12039" width="9.453125" style="33" bestFit="1" customWidth="1"/>
    <col min="12040" max="12292" width="9" style="33"/>
    <col min="12293" max="12293" width="20.6328125" style="33" bestFit="1" customWidth="1"/>
    <col min="12294" max="12294" width="6.6328125" style="33" bestFit="1" customWidth="1"/>
    <col min="12295" max="12295" width="9.453125" style="33" bestFit="1" customWidth="1"/>
    <col min="12296" max="12548" width="9" style="33"/>
    <col min="12549" max="12549" width="20.6328125" style="33" bestFit="1" customWidth="1"/>
    <col min="12550" max="12550" width="6.6328125" style="33" bestFit="1" customWidth="1"/>
    <col min="12551" max="12551" width="9.453125" style="33" bestFit="1" customWidth="1"/>
    <col min="12552" max="12804" width="9" style="33"/>
    <col min="12805" max="12805" width="20.6328125" style="33" bestFit="1" customWidth="1"/>
    <col min="12806" max="12806" width="6.6328125" style="33" bestFit="1" customWidth="1"/>
    <col min="12807" max="12807" width="9.453125" style="33" bestFit="1" customWidth="1"/>
    <col min="12808" max="13060" width="9" style="33"/>
    <col min="13061" max="13061" width="20.6328125" style="33" bestFit="1" customWidth="1"/>
    <col min="13062" max="13062" width="6.6328125" style="33" bestFit="1" customWidth="1"/>
    <col min="13063" max="13063" width="9.453125" style="33" bestFit="1" customWidth="1"/>
    <col min="13064" max="13316" width="9" style="33"/>
    <col min="13317" max="13317" width="20.6328125" style="33" bestFit="1" customWidth="1"/>
    <col min="13318" max="13318" width="6.6328125" style="33" bestFit="1" customWidth="1"/>
    <col min="13319" max="13319" width="9.453125" style="33" bestFit="1" customWidth="1"/>
    <col min="13320" max="13572" width="9" style="33"/>
    <col min="13573" max="13573" width="20.6328125" style="33" bestFit="1" customWidth="1"/>
    <col min="13574" max="13574" width="6.6328125" style="33" bestFit="1" customWidth="1"/>
    <col min="13575" max="13575" width="9.453125" style="33" bestFit="1" customWidth="1"/>
    <col min="13576" max="13828" width="9" style="33"/>
    <col min="13829" max="13829" width="20.6328125" style="33" bestFit="1" customWidth="1"/>
    <col min="13830" max="13830" width="6.6328125" style="33" bestFit="1" customWidth="1"/>
    <col min="13831" max="13831" width="9.453125" style="33" bestFit="1" customWidth="1"/>
    <col min="13832" max="14084" width="9" style="33"/>
    <col min="14085" max="14085" width="20.6328125" style="33" bestFit="1" customWidth="1"/>
    <col min="14086" max="14086" width="6.6328125" style="33" bestFit="1" customWidth="1"/>
    <col min="14087" max="14087" width="9.453125" style="33" bestFit="1" customWidth="1"/>
    <col min="14088" max="14340" width="9" style="33"/>
    <col min="14341" max="14341" width="20.6328125" style="33" bestFit="1" customWidth="1"/>
    <col min="14342" max="14342" width="6.6328125" style="33" bestFit="1" customWidth="1"/>
    <col min="14343" max="14343" width="9.453125" style="33" bestFit="1" customWidth="1"/>
    <col min="14344" max="14596" width="9" style="33"/>
    <col min="14597" max="14597" width="20.6328125" style="33" bestFit="1" customWidth="1"/>
    <col min="14598" max="14598" width="6.6328125" style="33" bestFit="1" customWidth="1"/>
    <col min="14599" max="14599" width="9.453125" style="33" bestFit="1" customWidth="1"/>
    <col min="14600" max="14852" width="9" style="33"/>
    <col min="14853" max="14853" width="20.6328125" style="33" bestFit="1" customWidth="1"/>
    <col min="14854" max="14854" width="6.6328125" style="33" bestFit="1" customWidth="1"/>
    <col min="14855" max="14855" width="9.453125" style="33" bestFit="1" customWidth="1"/>
    <col min="14856" max="15108" width="9" style="33"/>
    <col min="15109" max="15109" width="20.6328125" style="33" bestFit="1" customWidth="1"/>
    <col min="15110" max="15110" width="6.6328125" style="33" bestFit="1" customWidth="1"/>
    <col min="15111" max="15111" width="9.453125" style="33" bestFit="1" customWidth="1"/>
    <col min="15112" max="15364" width="9" style="33"/>
    <col min="15365" max="15365" width="20.6328125" style="33" bestFit="1" customWidth="1"/>
    <col min="15366" max="15366" width="6.6328125" style="33" bestFit="1" customWidth="1"/>
    <col min="15367" max="15367" width="9.453125" style="33" bestFit="1" customWidth="1"/>
    <col min="15368" max="15620" width="9" style="33"/>
    <col min="15621" max="15621" width="20.6328125" style="33" bestFit="1" customWidth="1"/>
    <col min="15622" max="15622" width="6.6328125" style="33" bestFit="1" customWidth="1"/>
    <col min="15623" max="15623" width="9.453125" style="33" bestFit="1" customWidth="1"/>
    <col min="15624" max="15876" width="9" style="33"/>
    <col min="15877" max="15877" width="20.6328125" style="33" bestFit="1" customWidth="1"/>
    <col min="15878" max="15878" width="6.6328125" style="33" bestFit="1" customWidth="1"/>
    <col min="15879" max="15879" width="9.453125" style="33" bestFit="1" customWidth="1"/>
    <col min="15880" max="16132" width="9" style="33"/>
    <col min="16133" max="16133" width="20.6328125" style="33" bestFit="1" customWidth="1"/>
    <col min="16134" max="16134" width="6.6328125" style="33" bestFit="1" customWidth="1"/>
    <col min="16135" max="16135" width="9.453125" style="33" bestFit="1" customWidth="1"/>
    <col min="16136" max="16384" width="9" style="33"/>
  </cols>
  <sheetData>
    <row r="1" spans="2:13" ht="15" thickTop="1" thickBot="1">
      <c r="B1" s="14" t="s">
        <v>85</v>
      </c>
      <c r="C1" s="14"/>
      <c r="D1" s="14"/>
      <c r="E1" s="14"/>
      <c r="F1" s="14"/>
      <c r="G1" s="14"/>
      <c r="H1" s="165" t="s">
        <v>128</v>
      </c>
      <c r="I1" s="166"/>
      <c r="J1" s="61">
        <v>2023</v>
      </c>
      <c r="K1" s="100" t="s">
        <v>269</v>
      </c>
    </row>
    <row r="2" spans="2:13" ht="13.5" thickTop="1">
      <c r="I2" s="34"/>
    </row>
    <row r="3" spans="2:13">
      <c r="B3" s="205" t="s">
        <v>89</v>
      </c>
      <c r="C3" s="206"/>
      <c r="D3" s="207"/>
      <c r="E3" s="37" t="s">
        <v>74</v>
      </c>
      <c r="F3" s="40"/>
      <c r="G3" s="40"/>
      <c r="H3" s="36" t="s">
        <v>75</v>
      </c>
      <c r="I3" s="43"/>
      <c r="J3" s="34" t="s">
        <v>90</v>
      </c>
      <c r="M3" s="33" t="s">
        <v>99</v>
      </c>
    </row>
    <row r="4" spans="2:13">
      <c r="B4" s="208"/>
      <c r="C4" s="209"/>
      <c r="D4" s="210"/>
      <c r="E4" s="37" t="s">
        <v>76</v>
      </c>
      <c r="F4" s="40"/>
      <c r="G4" s="40"/>
      <c r="H4" s="36" t="s">
        <v>75</v>
      </c>
      <c r="I4" s="43"/>
      <c r="J4" s="49"/>
      <c r="M4" s="33" t="s">
        <v>101</v>
      </c>
    </row>
    <row r="5" spans="2:13">
      <c r="B5" s="208"/>
      <c r="C5" s="209"/>
      <c r="D5" s="210"/>
      <c r="E5" s="37" t="s">
        <v>77</v>
      </c>
      <c r="F5" s="40"/>
      <c r="G5" s="40"/>
      <c r="H5" s="36" t="s">
        <v>53</v>
      </c>
      <c r="I5" s="43"/>
      <c r="M5" s="33" t="s">
        <v>100</v>
      </c>
    </row>
    <row r="6" spans="2:13" ht="15.5">
      <c r="B6" s="211"/>
      <c r="C6" s="212"/>
      <c r="D6" s="213"/>
      <c r="E6" s="37" t="s">
        <v>78</v>
      </c>
      <c r="F6" s="40"/>
      <c r="G6" s="40"/>
      <c r="H6" s="36" t="s">
        <v>91</v>
      </c>
      <c r="I6" s="43"/>
      <c r="M6" s="33" t="s">
        <v>118</v>
      </c>
    </row>
    <row r="7" spans="2:13">
      <c r="I7" s="54"/>
      <c r="J7" s="54"/>
    </row>
    <row r="8" spans="2:13">
      <c r="J8" s="46" t="s">
        <v>96</v>
      </c>
    </row>
    <row r="9" spans="2:13" ht="16">
      <c r="B9" s="35"/>
      <c r="C9" s="35"/>
      <c r="D9" s="41"/>
      <c r="E9" s="37" t="s">
        <v>79</v>
      </c>
      <c r="F9" s="40"/>
      <c r="G9" s="40"/>
      <c r="H9" s="36" t="s">
        <v>88</v>
      </c>
      <c r="I9" s="48" t="str">
        <f>IF(I6="","",I6*45*0.0136*44/12)</f>
        <v/>
      </c>
      <c r="J9" s="50"/>
      <c r="M9" s="33" t="s">
        <v>102</v>
      </c>
    </row>
    <row r="10" spans="2:13">
      <c r="B10" s="35"/>
      <c r="C10" s="35"/>
      <c r="D10" s="41"/>
      <c r="E10" s="37" t="s">
        <v>80</v>
      </c>
      <c r="F10" s="40"/>
      <c r="G10" s="40"/>
      <c r="H10" s="36" t="s">
        <v>81</v>
      </c>
      <c r="I10" s="36" t="str">
        <f>IFERROR(I4*3.6/(45*I6)*100,"")</f>
        <v/>
      </c>
      <c r="M10" s="33" t="s">
        <v>97</v>
      </c>
    </row>
    <row r="11" spans="2:13">
      <c r="B11" s="35"/>
      <c r="C11" s="35"/>
      <c r="D11" s="41"/>
      <c r="E11" s="37" t="s">
        <v>82</v>
      </c>
      <c r="F11" s="40"/>
      <c r="G11" s="40"/>
      <c r="H11" s="36" t="s">
        <v>81</v>
      </c>
      <c r="I11" s="36" t="str">
        <f>IFERROR(I5/(45*I6)*100,"")</f>
        <v/>
      </c>
      <c r="M11" s="33" t="s">
        <v>92</v>
      </c>
    </row>
    <row r="12" spans="2:13">
      <c r="M12" s="58"/>
    </row>
    <row r="14" spans="2:13" ht="16.5">
      <c r="B14" s="35"/>
      <c r="C14" s="35"/>
      <c r="D14" s="35"/>
      <c r="E14" s="35"/>
      <c r="F14" s="41"/>
      <c r="G14" s="37" t="s">
        <v>83</v>
      </c>
      <c r="H14" s="38"/>
      <c r="I14" s="47" t="str">
        <f>IFERROR(I9*I11/(2.17*I10+I11)/I5,"")</f>
        <v/>
      </c>
      <c r="J14" s="39" t="s">
        <v>86</v>
      </c>
      <c r="M14" s="33" t="s">
        <v>98</v>
      </c>
    </row>
    <row r="15" spans="2:13" ht="16.5">
      <c r="B15" s="35"/>
      <c r="C15" s="35"/>
      <c r="D15" s="35"/>
      <c r="E15" s="35"/>
      <c r="F15" s="41"/>
      <c r="G15" s="37" t="s">
        <v>84</v>
      </c>
      <c r="H15" s="38"/>
      <c r="I15" s="47" t="str">
        <f>IFERROR(I9*2.17*I10/(2.17*I10+I11)/I3,"")</f>
        <v/>
      </c>
      <c r="J15" s="39" t="s">
        <v>87</v>
      </c>
    </row>
  </sheetData>
  <sheetProtection algorithmName="SHA-512" hashValue="79J8GDsEjmmjqWkJ0vBeELYjbMlpTKyTrsnTYGNxTiXbj5MZrEI+63zvqM8R1YYOJxPeMhJWClfJrhADUuEMQg==" saltValue="kEV94D2eMm1QEspqA760jQ==" spinCount="100000" sheet="1" objects="1" scenarios="1"/>
  <mergeCells count="2">
    <mergeCell ref="H1:I1"/>
    <mergeCell ref="B3:D6"/>
  </mergeCells>
  <phoneticPr fontId="1"/>
  <dataValidations count="2">
    <dataValidation type="list" allowBlank="1" showInputMessage="1" showErrorMessage="1" sqref="J9">
      <formula1>"東京ガス,青梅ガス,武陽ガス,昭島ガス"</formula1>
    </dataValidation>
    <dataValidation type="list" allowBlank="1" showInputMessage="1" showErrorMessage="1" sqref="J4">
      <formula1>"計量,10％"</formula1>
    </dataValidation>
  </dataValidations>
  <pageMargins left="0.74803149606299213" right="0.74803149606299213" top="0.98425196850393704" bottom="0.98425196850393704" header="0.51181102362204722" footer="0.51181102362204722"/>
  <pageSetup paperSize="9" scale="9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7"/>
  <sheetViews>
    <sheetView workbookViewId="0"/>
  </sheetViews>
  <sheetFormatPr defaultRowHeight="13"/>
  <sheetData>
    <row r="1" spans="1:1">
      <c r="A1" t="s">
        <v>15</v>
      </c>
    </row>
    <row r="2" spans="1:1">
      <c r="A2" t="s">
        <v>50</v>
      </c>
    </row>
    <row r="3" spans="1:1">
      <c r="A3" t="s">
        <v>51</v>
      </c>
    </row>
    <row r="5" spans="1:1">
      <c r="A5" t="s">
        <v>16</v>
      </c>
    </row>
    <row r="6" spans="1:1">
      <c r="A6" t="s">
        <v>53</v>
      </c>
    </row>
    <row r="7" spans="1:1">
      <c r="A7" t="s">
        <v>54</v>
      </c>
    </row>
  </sheetData>
  <sheetProtection algorithmName="SHA-512" hashValue="Q9DgbXZkeJPffD4PTRVg8yUNE6Sjq3YozWQrt+dRwXSZ8M2eIRXEdpIV2aAakD9cuPW6ga3y8L6Z5Jn29ZKAWg==" saltValue="bJnWD7+JU62IBhkmy95YeA==" spinCount="100000" sheet="1" objects="1" scenarios="1"/>
  <phoneticPr fontId="1"/>
  <pageMargins left="0.70866141732283472" right="0.70866141732283472"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O212"/>
  <sheetViews>
    <sheetView view="pageBreakPreview" zoomScale="85" zoomScaleNormal="100" zoomScaleSheetLayoutView="85" workbookViewId="0">
      <selection activeCell="H95" sqref="H95"/>
    </sheetView>
  </sheetViews>
  <sheetFormatPr defaultRowHeight="13"/>
  <cols>
    <col min="1" max="1" width="9.1796875" style="52" customWidth="1"/>
    <col min="2" max="2" width="37" bestFit="1" customWidth="1"/>
    <col min="3" max="3" width="15" customWidth="1"/>
    <col min="4" max="4" width="11.08984375" customWidth="1"/>
    <col min="5" max="5" width="20" style="70" bestFit="1" customWidth="1"/>
    <col min="7" max="7" width="9.1796875" style="52" customWidth="1"/>
    <col min="8" max="8" width="17.1796875" style="52" bestFit="1" customWidth="1"/>
    <col min="9" max="9" width="17.1796875" style="52" customWidth="1"/>
    <col min="10" max="10" width="15.90625" style="52" customWidth="1"/>
    <col min="11" max="11" width="14.81640625" style="52" bestFit="1" customWidth="1"/>
    <col min="12" max="12" width="9" style="52"/>
    <col min="13" max="13" width="9.1796875" customWidth="1"/>
    <col min="14" max="14" width="29.36328125" customWidth="1"/>
    <col min="15" max="15" width="19.81640625" bestFit="1" customWidth="1"/>
  </cols>
  <sheetData>
    <row r="1" spans="1:15">
      <c r="A1" t="s">
        <v>143</v>
      </c>
      <c r="C1" s="65"/>
      <c r="D1" s="66"/>
      <c r="E1" s="69"/>
      <c r="G1" s="52" t="s">
        <v>144</v>
      </c>
      <c r="I1" s="65"/>
      <c r="J1" s="66"/>
      <c r="M1" s="19" t="s">
        <v>28</v>
      </c>
      <c r="N1" s="65"/>
      <c r="O1" s="66"/>
    </row>
    <row r="2" spans="1:15" s="52" customFormat="1">
      <c r="C2" s="65"/>
      <c r="D2" s="66"/>
      <c r="E2" s="69"/>
      <c r="I2" s="65"/>
      <c r="J2" s="66"/>
      <c r="M2" s="4"/>
      <c r="N2" s="65"/>
      <c r="O2" s="66"/>
    </row>
    <row r="3" spans="1:15" ht="26">
      <c r="A3" s="67" t="s">
        <v>146</v>
      </c>
      <c r="B3" s="62" t="s">
        <v>26</v>
      </c>
      <c r="C3" s="67" t="s">
        <v>148</v>
      </c>
      <c r="D3" s="67" t="s">
        <v>147</v>
      </c>
      <c r="E3" s="71" t="s">
        <v>145</v>
      </c>
      <c r="G3" s="67" t="s">
        <v>146</v>
      </c>
      <c r="H3" s="64" t="s">
        <v>26</v>
      </c>
      <c r="I3" s="64" t="s">
        <v>142</v>
      </c>
      <c r="J3" s="67" t="s">
        <v>148</v>
      </c>
      <c r="K3" s="67" t="s">
        <v>147</v>
      </c>
      <c r="M3" s="67" t="s">
        <v>146</v>
      </c>
      <c r="N3" s="62" t="s">
        <v>138</v>
      </c>
      <c r="O3" s="62" t="s">
        <v>47</v>
      </c>
    </row>
    <row r="4" spans="1:15">
      <c r="A4" s="74">
        <v>2019</v>
      </c>
      <c r="B4" s="75" t="s">
        <v>161</v>
      </c>
      <c r="C4" s="76">
        <v>0.313</v>
      </c>
      <c r="D4" s="67"/>
      <c r="E4" s="71"/>
      <c r="F4" s="52"/>
      <c r="G4" s="128">
        <v>2022</v>
      </c>
      <c r="H4" s="121" t="s">
        <v>229</v>
      </c>
      <c r="I4" s="121" t="s">
        <v>244</v>
      </c>
      <c r="J4" s="122">
        <v>0</v>
      </c>
      <c r="K4" s="123">
        <v>1</v>
      </c>
      <c r="M4" s="1">
        <v>2019</v>
      </c>
      <c r="N4" s="1" t="s">
        <v>129</v>
      </c>
      <c r="O4" s="42">
        <v>5.8000000000000003E-2</v>
      </c>
    </row>
    <row r="5" spans="1:15">
      <c r="A5" s="74">
        <v>2019</v>
      </c>
      <c r="B5" s="75" t="s">
        <v>162</v>
      </c>
      <c r="C5" s="76">
        <v>0.19600000000000001</v>
      </c>
      <c r="D5" s="67"/>
      <c r="E5" s="71"/>
      <c r="F5" s="52"/>
      <c r="G5" s="128">
        <v>2022</v>
      </c>
      <c r="H5" s="121" t="s">
        <v>200</v>
      </c>
      <c r="I5" s="124" t="s">
        <v>245</v>
      </c>
      <c r="J5" s="122">
        <v>0</v>
      </c>
      <c r="K5" s="125">
        <v>0.84989999999999999</v>
      </c>
      <c r="M5" s="1">
        <v>2019</v>
      </c>
      <c r="N5" s="1" t="s">
        <v>107</v>
      </c>
      <c r="O5" s="42">
        <v>4.9000000000000002E-2</v>
      </c>
    </row>
    <row r="6" spans="1:15">
      <c r="A6" s="74">
        <v>2019</v>
      </c>
      <c r="B6" s="75" t="s">
        <v>119</v>
      </c>
      <c r="C6" s="76">
        <v>0.314</v>
      </c>
      <c r="D6" s="67"/>
      <c r="E6" s="71"/>
      <c r="F6" s="52"/>
      <c r="G6" s="128">
        <v>2022</v>
      </c>
      <c r="H6" s="121" t="s">
        <v>200</v>
      </c>
      <c r="I6" s="124" t="s">
        <v>246</v>
      </c>
      <c r="J6" s="122">
        <v>0</v>
      </c>
      <c r="K6" s="125">
        <v>0.33710000000000001</v>
      </c>
      <c r="M6" s="1">
        <v>2019</v>
      </c>
      <c r="N6" s="1" t="s">
        <v>108</v>
      </c>
      <c r="O6" s="42">
        <v>5.2999999999999999E-2</v>
      </c>
    </row>
    <row r="7" spans="1:15" s="52" customFormat="1">
      <c r="A7" s="74">
        <v>2019</v>
      </c>
      <c r="B7" s="75" t="s">
        <v>125</v>
      </c>
      <c r="C7" s="76">
        <v>0.14099999999999999</v>
      </c>
      <c r="D7" s="67"/>
      <c r="E7" s="71"/>
      <c r="G7" s="128">
        <v>2022</v>
      </c>
      <c r="H7" s="121" t="s">
        <v>227</v>
      </c>
      <c r="I7" s="121" t="s">
        <v>247</v>
      </c>
      <c r="J7" s="122">
        <v>0</v>
      </c>
      <c r="K7" s="126">
        <v>0</v>
      </c>
      <c r="M7" s="1">
        <v>2019</v>
      </c>
      <c r="N7" s="1" t="s">
        <v>109</v>
      </c>
      <c r="O7" s="42">
        <v>5.0999999999999997E-2</v>
      </c>
    </row>
    <row r="8" spans="1:15">
      <c r="A8" s="74">
        <v>2019</v>
      </c>
      <c r="B8" s="75" t="s">
        <v>163</v>
      </c>
      <c r="C8" s="76">
        <v>0.33500000000000002</v>
      </c>
      <c r="D8" s="67"/>
      <c r="E8" s="71"/>
      <c r="F8" s="52"/>
      <c r="G8" s="128">
        <v>2022</v>
      </c>
      <c r="H8" s="121" t="s">
        <v>227</v>
      </c>
      <c r="I8" s="121" t="s">
        <v>248</v>
      </c>
      <c r="J8" s="122">
        <v>0.29199999999999998</v>
      </c>
      <c r="K8" s="126">
        <v>0</v>
      </c>
      <c r="M8" s="1">
        <v>2019</v>
      </c>
      <c r="N8" s="1" t="s">
        <v>130</v>
      </c>
      <c r="O8" s="42">
        <v>5.7000000000000002E-2</v>
      </c>
    </row>
    <row r="9" spans="1:15" s="52" customFormat="1">
      <c r="A9" s="74">
        <v>2019</v>
      </c>
      <c r="B9" s="75" t="s">
        <v>164</v>
      </c>
      <c r="C9" s="76">
        <v>0.39900000000000002</v>
      </c>
      <c r="D9" s="67"/>
      <c r="E9" s="71"/>
      <c r="G9" s="111">
        <v>2023</v>
      </c>
      <c r="H9" s="111" t="s">
        <v>229</v>
      </c>
      <c r="I9" s="111" t="s">
        <v>244</v>
      </c>
      <c r="J9" s="113">
        <v>0</v>
      </c>
      <c r="K9" s="114">
        <v>1</v>
      </c>
      <c r="M9" s="1">
        <v>2019</v>
      </c>
      <c r="N9" s="1" t="s">
        <v>110</v>
      </c>
      <c r="O9" s="42">
        <v>5.5E-2</v>
      </c>
    </row>
    <row r="10" spans="1:15" s="52" customFormat="1">
      <c r="A10" s="74">
        <v>2019</v>
      </c>
      <c r="B10" s="75" t="s">
        <v>124</v>
      </c>
      <c r="C10" s="76">
        <v>0</v>
      </c>
      <c r="D10" s="67"/>
      <c r="E10" s="71"/>
      <c r="G10" s="111">
        <v>2023</v>
      </c>
      <c r="H10" s="111" t="s">
        <v>200</v>
      </c>
      <c r="I10" s="115" t="s">
        <v>245</v>
      </c>
      <c r="J10" s="113">
        <v>0</v>
      </c>
      <c r="K10" s="116">
        <v>0.84989999999999999</v>
      </c>
      <c r="M10" s="1">
        <v>2019</v>
      </c>
      <c r="N10" s="1" t="s">
        <v>29</v>
      </c>
      <c r="O10" s="42">
        <v>4.7E-2</v>
      </c>
    </row>
    <row r="11" spans="1:15" s="52" customFormat="1">
      <c r="A11" s="74">
        <v>2019</v>
      </c>
      <c r="B11" s="75" t="s">
        <v>165</v>
      </c>
      <c r="C11" s="76">
        <v>0.35699999999999998</v>
      </c>
      <c r="D11" s="67"/>
      <c r="E11" s="71"/>
      <c r="G11" s="111">
        <v>2023</v>
      </c>
      <c r="H11" s="111" t="s">
        <v>200</v>
      </c>
      <c r="I11" s="115" t="s">
        <v>246</v>
      </c>
      <c r="J11" s="113">
        <v>0</v>
      </c>
      <c r="K11" s="116">
        <v>0.33710000000000001</v>
      </c>
      <c r="M11" s="1">
        <v>2019</v>
      </c>
      <c r="N11" s="1" t="s">
        <v>30</v>
      </c>
      <c r="O11" s="42">
        <v>4.9000000000000002E-2</v>
      </c>
    </row>
    <row r="12" spans="1:15">
      <c r="A12" s="74">
        <v>2019</v>
      </c>
      <c r="B12" s="75" t="s">
        <v>166</v>
      </c>
      <c r="C12" s="76">
        <v>0.35099999999999998</v>
      </c>
      <c r="D12" s="67"/>
      <c r="E12" s="71"/>
      <c r="F12" s="52"/>
      <c r="G12" s="111">
        <v>2023</v>
      </c>
      <c r="H12" s="111" t="s">
        <v>227</v>
      </c>
      <c r="I12" s="111" t="s">
        <v>247</v>
      </c>
      <c r="J12" s="113">
        <v>0</v>
      </c>
      <c r="K12" s="112">
        <v>0</v>
      </c>
      <c r="M12" s="1">
        <v>2019</v>
      </c>
      <c r="N12" s="1" t="s">
        <v>31</v>
      </c>
      <c r="O12" s="42">
        <v>5.0999999999999997E-2</v>
      </c>
    </row>
    <row r="13" spans="1:15" s="52" customFormat="1">
      <c r="A13" s="74">
        <v>2019</v>
      </c>
      <c r="B13" s="75" t="s">
        <v>167</v>
      </c>
      <c r="C13" s="76">
        <v>0.27300000000000002</v>
      </c>
      <c r="D13" s="67"/>
      <c r="E13" s="71"/>
      <c r="G13" s="111">
        <v>2023</v>
      </c>
      <c r="H13" s="111" t="s">
        <v>227</v>
      </c>
      <c r="I13" s="111" t="s">
        <v>248</v>
      </c>
      <c r="J13" s="113">
        <v>0.29199999999999998</v>
      </c>
      <c r="K13" s="112">
        <v>0</v>
      </c>
      <c r="M13" s="1">
        <v>2019</v>
      </c>
      <c r="N13" s="1" t="s">
        <v>32</v>
      </c>
      <c r="O13" s="42">
        <v>3.6999999999999998E-2</v>
      </c>
    </row>
    <row r="14" spans="1:15" s="52" customFormat="1">
      <c r="A14" s="74">
        <v>2019</v>
      </c>
      <c r="B14" s="75" t="s">
        <v>153</v>
      </c>
      <c r="C14" s="76">
        <v>0.24299999999999999</v>
      </c>
      <c r="D14" s="67"/>
      <c r="E14" s="71"/>
      <c r="G14" s="132">
        <v>2023</v>
      </c>
      <c r="H14" s="111" t="s">
        <v>270</v>
      </c>
      <c r="I14" s="111" t="s">
        <v>272</v>
      </c>
      <c r="J14" s="113">
        <v>0</v>
      </c>
      <c r="K14" s="114">
        <v>1</v>
      </c>
      <c r="M14" s="1">
        <v>2019</v>
      </c>
      <c r="N14" s="1" t="s">
        <v>33</v>
      </c>
      <c r="O14" s="42">
        <v>4.8000000000000001E-2</v>
      </c>
    </row>
    <row r="15" spans="1:15" s="52" customFormat="1">
      <c r="A15" s="74">
        <v>2019</v>
      </c>
      <c r="B15" s="75" t="s">
        <v>156</v>
      </c>
      <c r="C15" s="76">
        <v>0.23699999999999999</v>
      </c>
      <c r="D15" s="67"/>
      <c r="E15" s="71"/>
      <c r="G15" s="132">
        <v>2023</v>
      </c>
      <c r="H15" s="111" t="s">
        <v>271</v>
      </c>
      <c r="I15" s="111" t="s">
        <v>273</v>
      </c>
      <c r="J15" s="113">
        <v>0</v>
      </c>
      <c r="K15" s="114">
        <v>1</v>
      </c>
      <c r="M15" s="1">
        <v>2019</v>
      </c>
      <c r="N15" s="1" t="s">
        <v>34</v>
      </c>
      <c r="O15" s="42">
        <v>0.05</v>
      </c>
    </row>
    <row r="16" spans="1:15" s="52" customFormat="1">
      <c r="A16" s="74">
        <v>2019</v>
      </c>
      <c r="B16" s="75" t="s">
        <v>157</v>
      </c>
      <c r="C16" s="76">
        <v>0.192</v>
      </c>
      <c r="D16" s="67"/>
      <c r="E16" s="71"/>
      <c r="M16" s="1">
        <v>2019</v>
      </c>
      <c r="N16" s="1" t="s">
        <v>35</v>
      </c>
      <c r="O16" s="42">
        <v>3.7999999999999999E-2</v>
      </c>
    </row>
    <row r="17" spans="1:15">
      <c r="A17" s="74">
        <v>2019</v>
      </c>
      <c r="B17" s="75" t="s">
        <v>168</v>
      </c>
      <c r="C17" s="76">
        <v>4.2999999999999997E-2</v>
      </c>
      <c r="D17" s="67"/>
      <c r="E17" s="71"/>
      <c r="F17" s="52"/>
      <c r="M17" s="1">
        <v>2019</v>
      </c>
      <c r="N17" s="1" t="s">
        <v>131</v>
      </c>
      <c r="O17" s="42">
        <v>5.7000000000000002E-2</v>
      </c>
    </row>
    <row r="18" spans="1:15" s="52" customFormat="1">
      <c r="A18" s="74">
        <v>2019</v>
      </c>
      <c r="B18" s="75" t="s">
        <v>169</v>
      </c>
      <c r="C18" s="76">
        <v>0.39300000000000002</v>
      </c>
      <c r="D18" s="67"/>
      <c r="E18" s="71"/>
      <c r="M18" s="1">
        <v>2019</v>
      </c>
      <c r="N18" s="1" t="s">
        <v>36</v>
      </c>
      <c r="O18" s="42">
        <v>4.2000000000000003E-2</v>
      </c>
    </row>
    <row r="19" spans="1:15" s="52" customFormat="1">
      <c r="A19" s="74">
        <v>2019</v>
      </c>
      <c r="B19" s="75" t="s">
        <v>158</v>
      </c>
      <c r="C19" s="76">
        <v>0.23499999999999999</v>
      </c>
      <c r="D19" s="67"/>
      <c r="E19" s="71"/>
      <c r="M19" s="1">
        <v>2019</v>
      </c>
      <c r="N19" s="1" t="s">
        <v>132</v>
      </c>
      <c r="O19" s="42">
        <v>5.8000000000000003E-2</v>
      </c>
    </row>
    <row r="20" spans="1:15" s="51" customFormat="1">
      <c r="A20" s="74">
        <v>2019</v>
      </c>
      <c r="B20" s="75" t="s">
        <v>170</v>
      </c>
      <c r="C20" s="76">
        <v>0.33600000000000002</v>
      </c>
      <c r="D20" s="67"/>
      <c r="E20" s="71"/>
      <c r="G20" s="52"/>
      <c r="H20" s="52"/>
      <c r="I20" s="52"/>
      <c r="J20" s="52"/>
      <c r="K20" s="52"/>
      <c r="L20" s="52"/>
      <c r="M20" s="1">
        <v>2019</v>
      </c>
      <c r="N20" s="1" t="s">
        <v>37</v>
      </c>
      <c r="O20" s="42">
        <v>5.7000000000000002E-2</v>
      </c>
    </row>
    <row r="21" spans="1:15">
      <c r="A21" s="74">
        <v>2019</v>
      </c>
      <c r="B21" s="75" t="s">
        <v>183</v>
      </c>
      <c r="C21" s="76">
        <v>0.70499999999999996</v>
      </c>
      <c r="D21" s="67"/>
      <c r="E21" s="71"/>
      <c r="F21" s="52"/>
      <c r="M21" s="1">
        <v>2019</v>
      </c>
      <c r="N21" s="1" t="s">
        <v>38</v>
      </c>
      <c r="O21" s="42">
        <v>3.6999999999999998E-2</v>
      </c>
    </row>
    <row r="22" spans="1:15">
      <c r="A22" s="77">
        <v>2020</v>
      </c>
      <c r="B22" s="77" t="s">
        <v>149</v>
      </c>
      <c r="C22" s="78">
        <v>0.24399999999999999</v>
      </c>
      <c r="D22" s="96">
        <v>0.32600000000000001</v>
      </c>
      <c r="E22" s="77">
        <f t="shared" ref="E22:E53" si="0">COUNTIFS($G:$G,$A22,$H:$H,$B22)</f>
        <v>0</v>
      </c>
      <c r="M22" s="1">
        <v>2019</v>
      </c>
      <c r="N22" s="1" t="s">
        <v>111</v>
      </c>
      <c r="O22" s="42">
        <v>5.6000000000000001E-2</v>
      </c>
    </row>
    <row r="23" spans="1:15" s="52" customFormat="1">
      <c r="A23" s="77">
        <v>2020</v>
      </c>
      <c r="B23" s="77" t="s">
        <v>150</v>
      </c>
      <c r="C23" s="78">
        <v>0.151</v>
      </c>
      <c r="D23" s="96">
        <v>0.42859999999999998</v>
      </c>
      <c r="E23" s="77">
        <f t="shared" si="0"/>
        <v>0</v>
      </c>
      <c r="M23" s="1">
        <v>2019</v>
      </c>
      <c r="N23" s="1" t="s">
        <v>133</v>
      </c>
      <c r="O23" s="42">
        <v>5.7000000000000002E-2</v>
      </c>
    </row>
    <row r="24" spans="1:15" s="52" customFormat="1">
      <c r="A24" s="77">
        <v>2020</v>
      </c>
      <c r="B24" s="77" t="s">
        <v>151</v>
      </c>
      <c r="C24" s="78">
        <v>7.1999999999999995E-2</v>
      </c>
      <c r="D24" s="96">
        <v>0.43869999999999998</v>
      </c>
      <c r="E24" s="77">
        <f t="shared" si="0"/>
        <v>0</v>
      </c>
      <c r="M24" s="1">
        <v>2019</v>
      </c>
      <c r="N24" s="1" t="s">
        <v>134</v>
      </c>
      <c r="O24" s="42">
        <v>5.8000000000000003E-2</v>
      </c>
    </row>
    <row r="25" spans="1:15" s="52" customFormat="1">
      <c r="A25" s="77">
        <v>2020</v>
      </c>
      <c r="B25" s="77" t="s">
        <v>152</v>
      </c>
      <c r="C25" s="78">
        <v>0</v>
      </c>
      <c r="D25" s="96">
        <v>0.98719999999999997</v>
      </c>
      <c r="E25" s="77">
        <f t="shared" si="0"/>
        <v>0</v>
      </c>
      <c r="M25" s="1">
        <v>2019</v>
      </c>
      <c r="N25" s="1" t="s">
        <v>39</v>
      </c>
      <c r="O25" s="42">
        <v>5.3999999999999999E-2</v>
      </c>
    </row>
    <row r="26" spans="1:15" s="52" customFormat="1">
      <c r="A26" s="77">
        <v>2020</v>
      </c>
      <c r="B26" s="77" t="s">
        <v>153</v>
      </c>
      <c r="C26" s="78">
        <v>0.252</v>
      </c>
      <c r="D26" s="96">
        <v>0.43189999999999995</v>
      </c>
      <c r="E26" s="77">
        <f t="shared" si="0"/>
        <v>0</v>
      </c>
      <c r="M26" s="1">
        <v>2019</v>
      </c>
      <c r="N26" s="1" t="s">
        <v>112</v>
      </c>
      <c r="O26" s="42">
        <v>5.0999999999999997E-2</v>
      </c>
    </row>
    <row r="27" spans="1:15" s="52" customFormat="1">
      <c r="A27" s="77">
        <v>2020</v>
      </c>
      <c r="B27" s="77" t="s">
        <v>154</v>
      </c>
      <c r="C27" s="78">
        <v>9.2999999999999999E-2</v>
      </c>
      <c r="D27" s="96">
        <v>0.3725</v>
      </c>
      <c r="E27" s="77">
        <f t="shared" si="0"/>
        <v>0</v>
      </c>
      <c r="M27" s="1">
        <v>2019</v>
      </c>
      <c r="N27" s="1" t="s">
        <v>135</v>
      </c>
      <c r="O27" s="42">
        <v>5.2999999999999999E-2</v>
      </c>
    </row>
    <row r="28" spans="1:15" s="52" customFormat="1">
      <c r="A28" s="77">
        <v>2020</v>
      </c>
      <c r="B28" s="77" t="s">
        <v>155</v>
      </c>
      <c r="C28" s="78">
        <v>0</v>
      </c>
      <c r="D28" s="96">
        <v>0.12720000000000001</v>
      </c>
      <c r="E28" s="77">
        <f t="shared" si="0"/>
        <v>0</v>
      </c>
      <c r="M28" s="1">
        <v>2019</v>
      </c>
      <c r="N28" s="1" t="s">
        <v>113</v>
      </c>
      <c r="O28" s="42">
        <v>4.8000000000000001E-2</v>
      </c>
    </row>
    <row r="29" spans="1:15" s="52" customFormat="1">
      <c r="A29" s="77">
        <v>2020</v>
      </c>
      <c r="B29" s="77" t="s">
        <v>156</v>
      </c>
      <c r="C29" s="78">
        <v>0.27400000000000002</v>
      </c>
      <c r="D29" s="96">
        <v>0.44750000000000001</v>
      </c>
      <c r="E29" s="77">
        <f t="shared" si="0"/>
        <v>0</v>
      </c>
      <c r="M29" s="1">
        <v>2019</v>
      </c>
      <c r="N29" s="1" t="s">
        <v>40</v>
      </c>
      <c r="O29" s="1">
        <v>0.04</v>
      </c>
    </row>
    <row r="30" spans="1:15" s="52" customFormat="1">
      <c r="A30" s="77">
        <v>2020</v>
      </c>
      <c r="B30" s="77" t="s">
        <v>157</v>
      </c>
      <c r="C30" s="78">
        <v>4.5999999999999999E-2</v>
      </c>
      <c r="D30" s="96">
        <v>0.30210000000000004</v>
      </c>
      <c r="E30" s="77">
        <f t="shared" si="0"/>
        <v>0</v>
      </c>
      <c r="M30" s="1">
        <v>2019</v>
      </c>
      <c r="N30" s="1" t="s">
        <v>41</v>
      </c>
      <c r="O30" s="1">
        <v>4.2999999999999997E-2</v>
      </c>
    </row>
    <row r="31" spans="1:15" s="52" customFormat="1">
      <c r="A31" s="77">
        <v>2020</v>
      </c>
      <c r="B31" s="77" t="s">
        <v>158</v>
      </c>
      <c r="C31" s="78">
        <v>0.161</v>
      </c>
      <c r="D31" s="96">
        <v>0.68669999999999998</v>
      </c>
      <c r="E31" s="77">
        <f t="shared" si="0"/>
        <v>0</v>
      </c>
      <c r="M31" s="1">
        <v>2019</v>
      </c>
      <c r="N31" s="1" t="s">
        <v>42</v>
      </c>
      <c r="O31" s="1">
        <v>5.5E-2</v>
      </c>
    </row>
    <row r="32" spans="1:15" s="52" customFormat="1">
      <c r="A32" s="77">
        <v>2020</v>
      </c>
      <c r="B32" s="77" t="s">
        <v>159</v>
      </c>
      <c r="C32" s="78">
        <v>3.5000000000000003E-2</v>
      </c>
      <c r="D32" s="96">
        <v>0.93010000000000004</v>
      </c>
      <c r="E32" s="77">
        <f t="shared" si="0"/>
        <v>0</v>
      </c>
      <c r="M32" s="1">
        <v>2019</v>
      </c>
      <c r="N32" s="1" t="s">
        <v>43</v>
      </c>
      <c r="O32" s="1">
        <v>3.6999999999999998E-2</v>
      </c>
    </row>
    <row r="33" spans="1:15" s="52" customFormat="1">
      <c r="A33" s="77">
        <v>2020</v>
      </c>
      <c r="B33" s="77" t="s">
        <v>160</v>
      </c>
      <c r="C33" s="78">
        <v>0.29499999999999998</v>
      </c>
      <c r="D33" s="96">
        <v>0</v>
      </c>
      <c r="E33" s="77">
        <f t="shared" si="0"/>
        <v>0</v>
      </c>
      <c r="M33" s="1">
        <v>2019</v>
      </c>
      <c r="N33" s="1" t="s">
        <v>44</v>
      </c>
      <c r="O33" s="1">
        <v>4.8000000000000001E-2</v>
      </c>
    </row>
    <row r="34" spans="1:15" s="52" customFormat="1">
      <c r="A34" s="77">
        <v>2020</v>
      </c>
      <c r="B34" s="77" t="s">
        <v>178</v>
      </c>
      <c r="C34" s="78">
        <v>0.77</v>
      </c>
      <c r="D34" s="99" t="s">
        <v>184</v>
      </c>
      <c r="E34" s="77">
        <f t="shared" si="0"/>
        <v>0</v>
      </c>
      <c r="M34" s="1">
        <v>2019</v>
      </c>
      <c r="N34" s="1" t="s">
        <v>114</v>
      </c>
      <c r="O34" s="1">
        <v>5.5E-2</v>
      </c>
    </row>
    <row r="35" spans="1:15" s="52" customFormat="1">
      <c r="A35" s="102">
        <v>2021</v>
      </c>
      <c r="B35" s="102" t="s">
        <v>149</v>
      </c>
      <c r="C35" s="103">
        <v>0.25</v>
      </c>
      <c r="D35" s="104">
        <v>0.36109999999999998</v>
      </c>
      <c r="E35" s="102">
        <f t="shared" si="0"/>
        <v>0</v>
      </c>
      <c r="M35" s="1">
        <v>2019</v>
      </c>
      <c r="N35" s="1" t="s">
        <v>106</v>
      </c>
      <c r="O35" s="1">
        <v>5.6000000000000001E-2</v>
      </c>
    </row>
    <row r="36" spans="1:15" s="52" customFormat="1">
      <c r="A36" s="102">
        <v>2021</v>
      </c>
      <c r="B36" s="102" t="s">
        <v>193</v>
      </c>
      <c r="C36" s="103">
        <v>0</v>
      </c>
      <c r="D36" s="104">
        <v>0</v>
      </c>
      <c r="E36" s="102">
        <f t="shared" si="0"/>
        <v>0</v>
      </c>
      <c r="M36" s="1">
        <v>2019</v>
      </c>
      <c r="N36" s="57" t="s">
        <v>45</v>
      </c>
      <c r="O36" s="1">
        <v>4.3999999999999997E-2</v>
      </c>
    </row>
    <row r="37" spans="1:15" s="52" customFormat="1">
      <c r="A37" s="102">
        <v>2021</v>
      </c>
      <c r="B37" s="102" t="s">
        <v>150</v>
      </c>
      <c r="C37" s="103">
        <v>0.17399999999999999</v>
      </c>
      <c r="D37" s="104">
        <v>0.43689999999999996</v>
      </c>
      <c r="E37" s="102">
        <f t="shared" si="0"/>
        <v>0</v>
      </c>
      <c r="M37" s="1">
        <v>2019</v>
      </c>
      <c r="N37" s="1" t="s">
        <v>46</v>
      </c>
      <c r="O37" s="1">
        <v>4.2000000000000003E-2</v>
      </c>
    </row>
    <row r="38" spans="1:15" s="52" customFormat="1">
      <c r="A38" s="102">
        <v>2021</v>
      </c>
      <c r="B38" s="102" t="s">
        <v>194</v>
      </c>
      <c r="C38" s="103">
        <v>0.315</v>
      </c>
      <c r="D38" s="104">
        <v>0.31329999999999997</v>
      </c>
      <c r="E38" s="102">
        <f t="shared" si="0"/>
        <v>0</v>
      </c>
      <c r="M38" s="1">
        <v>2019</v>
      </c>
      <c r="N38" s="1" t="s">
        <v>115</v>
      </c>
      <c r="O38" s="1">
        <v>5.8000000000000003E-2</v>
      </c>
    </row>
    <row r="39" spans="1:15" s="52" customFormat="1">
      <c r="A39" s="102">
        <v>2021</v>
      </c>
      <c r="B39" s="102" t="s">
        <v>195</v>
      </c>
      <c r="C39" s="103">
        <v>0.36199999999999999</v>
      </c>
      <c r="D39" s="104">
        <v>7.6600000000000001E-2</v>
      </c>
      <c r="E39" s="102">
        <f t="shared" si="0"/>
        <v>0</v>
      </c>
      <c r="M39" s="1">
        <v>2019</v>
      </c>
      <c r="N39" s="1" t="s">
        <v>136</v>
      </c>
      <c r="O39" s="1">
        <v>3.6999999999999998E-2</v>
      </c>
    </row>
    <row r="40" spans="1:15" s="52" customFormat="1">
      <c r="A40" s="102">
        <v>2021</v>
      </c>
      <c r="B40" s="102" t="s">
        <v>151</v>
      </c>
      <c r="C40" s="103">
        <v>0.30299999999999999</v>
      </c>
      <c r="D40" s="104">
        <v>0.247</v>
      </c>
      <c r="E40" s="102">
        <f t="shared" si="0"/>
        <v>0</v>
      </c>
      <c r="M40" s="1">
        <v>2019</v>
      </c>
      <c r="N40" s="1" t="s">
        <v>137</v>
      </c>
      <c r="O40" s="1">
        <v>5.5E-2</v>
      </c>
    </row>
    <row r="41" spans="1:15" s="52" customFormat="1">
      <c r="A41" s="102">
        <v>2021</v>
      </c>
      <c r="B41" s="102" t="s">
        <v>196</v>
      </c>
      <c r="C41" s="103">
        <v>0.29699999999999999</v>
      </c>
      <c r="D41" s="104">
        <v>0.38530000000000003</v>
      </c>
      <c r="E41" s="102">
        <f t="shared" si="0"/>
        <v>0</v>
      </c>
      <c r="M41" s="77">
        <v>2020</v>
      </c>
      <c r="N41" s="77" t="s">
        <v>129</v>
      </c>
      <c r="O41" s="78">
        <v>5.1999999999999998E-2</v>
      </c>
    </row>
    <row r="42" spans="1:15" s="52" customFormat="1">
      <c r="A42" s="102">
        <v>2021</v>
      </c>
      <c r="B42" s="102" t="s">
        <v>152</v>
      </c>
      <c r="C42" s="103">
        <v>0</v>
      </c>
      <c r="D42" s="104">
        <v>1</v>
      </c>
      <c r="E42" s="102">
        <f t="shared" si="0"/>
        <v>0</v>
      </c>
      <c r="M42" s="77">
        <v>2020</v>
      </c>
      <c r="N42" s="77" t="s">
        <v>107</v>
      </c>
      <c r="O42" s="78">
        <v>4.7E-2</v>
      </c>
    </row>
    <row r="43" spans="1:15">
      <c r="A43" s="102">
        <v>2021</v>
      </c>
      <c r="B43" s="102" t="s">
        <v>197</v>
      </c>
      <c r="C43" s="103">
        <v>0.34100000000000003</v>
      </c>
      <c r="D43" s="104">
        <v>5.0999999999999997E-2</v>
      </c>
      <c r="E43" s="102">
        <f t="shared" si="0"/>
        <v>0</v>
      </c>
      <c r="M43" s="77">
        <v>2020</v>
      </c>
      <c r="N43" s="77" t="s">
        <v>108</v>
      </c>
      <c r="O43" s="78">
        <v>5.2999999999999999E-2</v>
      </c>
    </row>
    <row r="44" spans="1:15">
      <c r="A44" s="102">
        <v>2021</v>
      </c>
      <c r="B44" s="102" t="s">
        <v>198</v>
      </c>
      <c r="C44" s="103">
        <v>1.6E-2</v>
      </c>
      <c r="D44" s="104">
        <v>0.96530000000000005</v>
      </c>
      <c r="E44" s="102">
        <f t="shared" si="0"/>
        <v>0</v>
      </c>
      <c r="M44" s="77">
        <v>2020</v>
      </c>
      <c r="N44" s="77" t="s">
        <v>109</v>
      </c>
      <c r="O44" s="78">
        <v>0.05</v>
      </c>
    </row>
    <row r="45" spans="1:15">
      <c r="A45" s="102">
        <v>2021</v>
      </c>
      <c r="B45" s="102" t="s">
        <v>199</v>
      </c>
      <c r="C45" s="103">
        <v>0.20100000000000001</v>
      </c>
      <c r="D45" s="104">
        <v>0.58160000000000001</v>
      </c>
      <c r="E45" s="102">
        <f t="shared" si="0"/>
        <v>0</v>
      </c>
      <c r="M45" s="77">
        <v>2020</v>
      </c>
      <c r="N45" s="77" t="s">
        <v>171</v>
      </c>
      <c r="O45" s="78">
        <v>5.5E-2</v>
      </c>
    </row>
    <row r="46" spans="1:15" s="52" customFormat="1">
      <c r="A46" s="102">
        <v>2021</v>
      </c>
      <c r="B46" s="102" t="s">
        <v>200</v>
      </c>
      <c r="C46" s="103">
        <v>5.6000000000000001E-2</v>
      </c>
      <c r="D46" s="104">
        <v>0.11599999999999999</v>
      </c>
      <c r="E46" s="102">
        <f t="shared" si="0"/>
        <v>0</v>
      </c>
      <c r="F46"/>
      <c r="M46" s="77">
        <v>2020</v>
      </c>
      <c r="N46" s="77" t="s">
        <v>130</v>
      </c>
      <c r="O46" s="78">
        <v>5.7000000000000002E-2</v>
      </c>
    </row>
    <row r="47" spans="1:15">
      <c r="A47" s="102">
        <v>2021</v>
      </c>
      <c r="B47" s="102" t="s">
        <v>201</v>
      </c>
      <c r="C47" s="103">
        <v>0.34899999999999998</v>
      </c>
      <c r="D47" s="104">
        <v>1.7000000000000001E-2</v>
      </c>
      <c r="E47" s="102">
        <f t="shared" si="0"/>
        <v>0</v>
      </c>
      <c r="M47" s="77">
        <v>2020</v>
      </c>
      <c r="N47" s="77" t="s">
        <v>172</v>
      </c>
      <c r="O47" s="78">
        <v>1.4E-2</v>
      </c>
    </row>
    <row r="48" spans="1:15">
      <c r="A48" s="102">
        <v>2021</v>
      </c>
      <c r="B48" s="102" t="s">
        <v>202</v>
      </c>
      <c r="C48" s="103">
        <v>0.28199999999999997</v>
      </c>
      <c r="D48" s="104">
        <v>0.51340000000000008</v>
      </c>
      <c r="E48" s="102">
        <f t="shared" si="0"/>
        <v>0</v>
      </c>
      <c r="M48" s="77">
        <v>2020</v>
      </c>
      <c r="N48" s="77" t="s">
        <v>110</v>
      </c>
      <c r="O48" s="78">
        <v>5.5E-2</v>
      </c>
    </row>
    <row r="49" spans="1:15">
      <c r="A49" s="102">
        <v>2021</v>
      </c>
      <c r="B49" s="102" t="s">
        <v>203</v>
      </c>
      <c r="C49" s="103">
        <v>0.154</v>
      </c>
      <c r="D49" s="104">
        <v>0.30219999999999997</v>
      </c>
      <c r="E49" s="102">
        <f t="shared" si="0"/>
        <v>0</v>
      </c>
      <c r="M49" s="77">
        <v>2020</v>
      </c>
      <c r="N49" s="77" t="s">
        <v>29</v>
      </c>
      <c r="O49" s="78">
        <v>4.9000000000000002E-2</v>
      </c>
    </row>
    <row r="50" spans="1:15">
      <c r="A50" s="102">
        <v>2021</v>
      </c>
      <c r="B50" s="102" t="s">
        <v>204</v>
      </c>
      <c r="C50" s="103">
        <v>0.34399999999999997</v>
      </c>
      <c r="D50" s="104">
        <v>0.2009</v>
      </c>
      <c r="E50" s="102">
        <f t="shared" si="0"/>
        <v>0</v>
      </c>
      <c r="M50" s="77">
        <v>2020</v>
      </c>
      <c r="N50" s="77" t="s">
        <v>30</v>
      </c>
      <c r="O50" s="78">
        <v>4.7E-2</v>
      </c>
    </row>
    <row r="51" spans="1:15">
      <c r="A51" s="102">
        <v>2021</v>
      </c>
      <c r="B51" s="102" t="s">
        <v>205</v>
      </c>
      <c r="C51" s="103">
        <v>2.1000000000000001E-2</v>
      </c>
      <c r="D51" s="104">
        <v>0.90339999999999998</v>
      </c>
      <c r="E51" s="102">
        <f t="shared" si="0"/>
        <v>0</v>
      </c>
      <c r="M51" s="77">
        <v>2020</v>
      </c>
      <c r="N51" s="77" t="s">
        <v>31</v>
      </c>
      <c r="O51" s="78">
        <v>4.9000000000000002E-2</v>
      </c>
    </row>
    <row r="52" spans="1:15">
      <c r="A52" s="102">
        <v>2021</v>
      </c>
      <c r="B52" s="102" t="s">
        <v>206</v>
      </c>
      <c r="C52" s="103">
        <v>0.26100000000000001</v>
      </c>
      <c r="D52" s="104">
        <v>0.45419999999999999</v>
      </c>
      <c r="E52" s="102">
        <f t="shared" si="0"/>
        <v>0</v>
      </c>
      <c r="M52" s="77">
        <v>2020</v>
      </c>
      <c r="N52" s="77" t="s">
        <v>32</v>
      </c>
      <c r="O52" s="78">
        <v>3.6999999999999998E-2</v>
      </c>
    </row>
    <row r="53" spans="1:15">
      <c r="A53" s="102">
        <v>2021</v>
      </c>
      <c r="B53" s="102" t="s">
        <v>207</v>
      </c>
      <c r="C53" s="103">
        <v>0.24199999999999999</v>
      </c>
      <c r="D53" s="104">
        <v>0</v>
      </c>
      <c r="E53" s="102">
        <f t="shared" si="0"/>
        <v>0</v>
      </c>
      <c r="M53" s="77">
        <v>2020</v>
      </c>
      <c r="N53" s="77" t="s">
        <v>173</v>
      </c>
      <c r="O53" s="78">
        <v>4.4999999999999998E-2</v>
      </c>
    </row>
    <row r="54" spans="1:15">
      <c r="A54" s="102">
        <v>2021</v>
      </c>
      <c r="B54" s="102" t="s">
        <v>208</v>
      </c>
      <c r="C54" s="103">
        <v>0.71799999999999997</v>
      </c>
      <c r="D54" s="105" t="s">
        <v>209</v>
      </c>
      <c r="E54" s="102"/>
      <c r="M54" s="77">
        <v>2020</v>
      </c>
      <c r="N54" s="77" t="s">
        <v>33</v>
      </c>
      <c r="O54" s="78">
        <v>4.4999999999999998E-2</v>
      </c>
    </row>
    <row r="55" spans="1:15">
      <c r="A55" s="102">
        <v>2021</v>
      </c>
      <c r="B55" s="102" t="s">
        <v>210</v>
      </c>
      <c r="C55" s="103">
        <v>0.73099999999999998</v>
      </c>
      <c r="D55" s="105" t="s">
        <v>209</v>
      </c>
      <c r="E55" s="102"/>
      <c r="F55" s="52"/>
      <c r="M55" s="77">
        <v>2020</v>
      </c>
      <c r="N55" s="77" t="s">
        <v>34</v>
      </c>
      <c r="O55" s="78">
        <v>0.05</v>
      </c>
    </row>
    <row r="56" spans="1:15">
      <c r="A56" s="102">
        <v>2021</v>
      </c>
      <c r="B56" s="102" t="s">
        <v>211</v>
      </c>
      <c r="C56" s="103">
        <v>0.88400000000000001</v>
      </c>
      <c r="D56" s="105" t="s">
        <v>209</v>
      </c>
      <c r="E56" s="102"/>
      <c r="M56" s="77">
        <v>2020</v>
      </c>
      <c r="N56" s="77" t="s">
        <v>35</v>
      </c>
      <c r="O56" s="78">
        <v>3.5999999999999997E-2</v>
      </c>
    </row>
    <row r="57" spans="1:15">
      <c r="A57" s="117">
        <v>2022</v>
      </c>
      <c r="B57" s="117" t="s">
        <v>219</v>
      </c>
      <c r="C57" s="117">
        <v>0.32600000000000001</v>
      </c>
      <c r="D57" s="118">
        <v>0.29399999999999998</v>
      </c>
      <c r="E57" s="119">
        <v>0</v>
      </c>
      <c r="M57" s="77">
        <v>2020</v>
      </c>
      <c r="N57" s="77" t="s">
        <v>131</v>
      </c>
      <c r="O57" s="78">
        <v>5.6000000000000001E-2</v>
      </c>
    </row>
    <row r="58" spans="1:15">
      <c r="A58" s="117">
        <v>2022</v>
      </c>
      <c r="B58" s="117" t="s">
        <v>249</v>
      </c>
      <c r="C58" s="117">
        <v>0</v>
      </c>
      <c r="D58" s="118">
        <v>0.6048</v>
      </c>
      <c r="E58" s="119">
        <v>0</v>
      </c>
      <c r="M58" s="77">
        <v>2020</v>
      </c>
      <c r="N58" s="77" t="s">
        <v>36</v>
      </c>
      <c r="O58" s="78">
        <v>4.2000000000000003E-2</v>
      </c>
    </row>
    <row r="59" spans="1:15">
      <c r="A59" s="117">
        <v>2022</v>
      </c>
      <c r="B59" s="117" t="s">
        <v>119</v>
      </c>
      <c r="C59" s="117">
        <v>0.20899999999999999</v>
      </c>
      <c r="D59" s="118">
        <v>0.39289999999999997</v>
      </c>
      <c r="E59" s="119">
        <v>0</v>
      </c>
      <c r="M59" s="77">
        <v>2020</v>
      </c>
      <c r="N59" s="77" t="s">
        <v>132</v>
      </c>
      <c r="O59" s="78">
        <v>5.1999999999999998E-2</v>
      </c>
    </row>
    <row r="60" spans="1:15">
      <c r="A60" s="117">
        <v>2022</v>
      </c>
      <c r="B60" s="117" t="s">
        <v>250</v>
      </c>
      <c r="C60" s="117">
        <v>0.318</v>
      </c>
      <c r="D60" s="118">
        <v>0.17660000000000001</v>
      </c>
      <c r="E60" s="119">
        <v>0</v>
      </c>
      <c r="M60" s="77">
        <v>2020</v>
      </c>
      <c r="N60" s="77" t="s">
        <v>174</v>
      </c>
      <c r="O60" s="78">
        <v>5.7000000000000002E-2</v>
      </c>
    </row>
    <row r="61" spans="1:15">
      <c r="A61" s="117">
        <v>2022</v>
      </c>
      <c r="B61" s="117" t="s">
        <v>251</v>
      </c>
      <c r="C61" s="117">
        <v>0.248</v>
      </c>
      <c r="D61" s="118">
        <v>0.38919999999999999</v>
      </c>
      <c r="E61" s="119">
        <v>0</v>
      </c>
      <c r="M61" s="77">
        <v>2020</v>
      </c>
      <c r="N61" s="77" t="s">
        <v>37</v>
      </c>
      <c r="O61" s="78">
        <v>5.3999999999999999E-2</v>
      </c>
    </row>
    <row r="62" spans="1:15">
      <c r="A62" s="117">
        <v>2022</v>
      </c>
      <c r="B62" s="117" t="s">
        <v>125</v>
      </c>
      <c r="C62" s="117">
        <v>0.128</v>
      </c>
      <c r="D62" s="118">
        <v>0.2928</v>
      </c>
      <c r="E62" s="119">
        <v>0</v>
      </c>
      <c r="M62" s="77">
        <v>2020</v>
      </c>
      <c r="N62" s="77" t="s">
        <v>38</v>
      </c>
      <c r="O62" s="78">
        <v>0.04</v>
      </c>
    </row>
    <row r="63" spans="1:15">
      <c r="A63" s="117">
        <v>2022</v>
      </c>
      <c r="B63" s="117" t="s">
        <v>229</v>
      </c>
      <c r="C63" s="117">
        <v>2.7E-2</v>
      </c>
      <c r="D63" s="118">
        <v>0.88080000000000003</v>
      </c>
      <c r="E63" s="119">
        <v>1</v>
      </c>
      <c r="M63" s="77">
        <v>2020</v>
      </c>
      <c r="N63" s="77" t="s">
        <v>111</v>
      </c>
      <c r="O63" s="78">
        <v>0.05</v>
      </c>
    </row>
    <row r="64" spans="1:15">
      <c r="A64" s="117">
        <v>2022</v>
      </c>
      <c r="B64" s="117" t="s">
        <v>220</v>
      </c>
      <c r="C64" s="117">
        <v>0</v>
      </c>
      <c r="D64" s="118">
        <v>0</v>
      </c>
      <c r="E64" s="119">
        <v>0</v>
      </c>
      <c r="M64" s="77">
        <v>2020</v>
      </c>
      <c r="N64" s="77" t="s">
        <v>133</v>
      </c>
      <c r="O64" s="78">
        <v>5.5E-2</v>
      </c>
    </row>
    <row r="65" spans="1:15">
      <c r="A65" s="117">
        <v>2022</v>
      </c>
      <c r="B65" s="117" t="s">
        <v>221</v>
      </c>
      <c r="C65" s="117">
        <v>0.36399999999999999</v>
      </c>
      <c r="D65" s="118">
        <v>5.8200000000000002E-2</v>
      </c>
      <c r="E65" s="119">
        <v>0</v>
      </c>
      <c r="M65" s="77">
        <v>2020</v>
      </c>
      <c r="N65" s="77" t="s">
        <v>134</v>
      </c>
      <c r="O65" s="78">
        <v>5.3999999999999999E-2</v>
      </c>
    </row>
    <row r="66" spans="1:15">
      <c r="A66" s="117">
        <v>2022</v>
      </c>
      <c r="B66" s="117" t="s">
        <v>222</v>
      </c>
      <c r="C66" s="117">
        <v>0</v>
      </c>
      <c r="D66" s="118">
        <v>0.80189999999999995</v>
      </c>
      <c r="E66" s="119">
        <v>0</v>
      </c>
      <c r="M66" s="77">
        <v>2020</v>
      </c>
      <c r="N66" s="77" t="s">
        <v>39</v>
      </c>
      <c r="O66" s="78">
        <v>5.2999999999999999E-2</v>
      </c>
    </row>
    <row r="67" spans="1:15">
      <c r="A67" s="117">
        <v>2022</v>
      </c>
      <c r="B67" s="117" t="s">
        <v>223</v>
      </c>
      <c r="C67" s="117">
        <v>0.156</v>
      </c>
      <c r="D67" s="118">
        <v>0.22690000000000002</v>
      </c>
      <c r="E67" s="119">
        <v>0</v>
      </c>
      <c r="M67" s="77">
        <v>2020</v>
      </c>
      <c r="N67" s="77" t="s">
        <v>112</v>
      </c>
      <c r="O67" s="78">
        <v>4.9000000000000002E-2</v>
      </c>
    </row>
    <row r="68" spans="1:15">
      <c r="A68" s="117">
        <v>2022</v>
      </c>
      <c r="B68" s="117" t="s">
        <v>224</v>
      </c>
      <c r="C68" s="117">
        <v>8.8999999999999996E-2</v>
      </c>
      <c r="D68" s="118">
        <v>0.35950000000000004</v>
      </c>
      <c r="E68" s="119">
        <v>0</v>
      </c>
      <c r="M68" s="77">
        <v>2020</v>
      </c>
      <c r="N68" s="77" t="s">
        <v>135</v>
      </c>
      <c r="O68" s="78">
        <v>5.0999999999999997E-2</v>
      </c>
    </row>
    <row r="69" spans="1:15">
      <c r="A69" s="117">
        <v>2022</v>
      </c>
      <c r="B69" s="117" t="s">
        <v>252</v>
      </c>
      <c r="C69" s="117">
        <v>0</v>
      </c>
      <c r="D69" s="118">
        <v>0.30170000000000002</v>
      </c>
      <c r="E69" s="119">
        <v>0</v>
      </c>
      <c r="M69" s="77">
        <v>2020</v>
      </c>
      <c r="N69" s="77" t="s">
        <v>113</v>
      </c>
      <c r="O69" s="78">
        <v>4.7E-2</v>
      </c>
    </row>
    <row r="70" spans="1:15">
      <c r="A70" s="117">
        <v>2022</v>
      </c>
      <c r="B70" s="117" t="s">
        <v>253</v>
      </c>
      <c r="C70" s="117">
        <v>0</v>
      </c>
      <c r="D70" s="118">
        <v>0</v>
      </c>
      <c r="E70" s="119">
        <v>0</v>
      </c>
      <c r="M70" s="77">
        <v>2020</v>
      </c>
      <c r="N70" s="77" t="s">
        <v>40</v>
      </c>
      <c r="O70" s="78">
        <v>3.7999999999999999E-2</v>
      </c>
    </row>
    <row r="71" spans="1:15">
      <c r="A71" s="117">
        <v>2022</v>
      </c>
      <c r="B71" s="117" t="s">
        <v>225</v>
      </c>
      <c r="C71" s="117">
        <v>2.8000000000000001E-2</v>
      </c>
      <c r="D71" s="118">
        <v>0.89029999999999998</v>
      </c>
      <c r="E71" s="119">
        <v>0</v>
      </c>
      <c r="M71" s="77">
        <v>2020</v>
      </c>
      <c r="N71" s="77" t="s">
        <v>41</v>
      </c>
      <c r="O71" s="78">
        <v>4.2000000000000003E-2</v>
      </c>
    </row>
    <row r="72" spans="1:15">
      <c r="A72" s="117">
        <v>2022</v>
      </c>
      <c r="B72" s="117" t="s">
        <v>226</v>
      </c>
      <c r="C72" s="117">
        <v>0.26300000000000001</v>
      </c>
      <c r="D72" s="118">
        <v>0.19409999999999999</v>
      </c>
      <c r="E72" s="119">
        <v>0</v>
      </c>
      <c r="M72" s="77">
        <v>2020</v>
      </c>
      <c r="N72" s="77" t="s">
        <v>175</v>
      </c>
      <c r="O72" s="78">
        <v>5.5E-2</v>
      </c>
    </row>
    <row r="73" spans="1:15">
      <c r="A73" s="117">
        <v>2022</v>
      </c>
      <c r="B73" s="117" t="s">
        <v>230</v>
      </c>
      <c r="C73" s="117">
        <v>0.105</v>
      </c>
      <c r="D73" s="118">
        <v>0.30359999999999998</v>
      </c>
      <c r="E73" s="119">
        <v>2</v>
      </c>
      <c r="M73" s="77">
        <v>2020</v>
      </c>
      <c r="N73" s="77" t="s">
        <v>42</v>
      </c>
      <c r="O73" s="78">
        <v>5.3999999999999999E-2</v>
      </c>
    </row>
    <row r="74" spans="1:15">
      <c r="A74" s="117">
        <v>2022</v>
      </c>
      <c r="B74" s="117" t="s">
        <v>254</v>
      </c>
      <c r="C74" s="117">
        <v>0.30199999999999999</v>
      </c>
      <c r="D74" s="118">
        <v>1.3600000000000001E-2</v>
      </c>
      <c r="E74" s="119">
        <v>0</v>
      </c>
      <c r="M74" s="77">
        <v>2020</v>
      </c>
      <c r="N74" s="77" t="s">
        <v>43</v>
      </c>
      <c r="O74" s="78">
        <v>0.04</v>
      </c>
    </row>
    <row r="75" spans="1:15" s="52" customFormat="1">
      <c r="A75" s="117">
        <v>2022</v>
      </c>
      <c r="B75" s="117" t="s">
        <v>228</v>
      </c>
      <c r="C75" s="117">
        <v>0</v>
      </c>
      <c r="D75" s="118">
        <v>0.31319999999999998</v>
      </c>
      <c r="E75" s="119">
        <v>0</v>
      </c>
      <c r="M75" s="77">
        <v>2020</v>
      </c>
      <c r="N75" s="77" t="s">
        <v>44</v>
      </c>
      <c r="O75" s="78">
        <v>4.5999999999999999E-2</v>
      </c>
    </row>
    <row r="76" spans="1:15" s="52" customFormat="1">
      <c r="A76" s="117">
        <v>2022</v>
      </c>
      <c r="B76" s="117" t="s">
        <v>255</v>
      </c>
      <c r="C76" s="117">
        <v>0.35699999999999998</v>
      </c>
      <c r="D76" s="118">
        <v>9.3800000000000008E-2</v>
      </c>
      <c r="E76" s="119">
        <v>0</v>
      </c>
      <c r="M76" s="77">
        <v>2020</v>
      </c>
      <c r="N76" s="77" t="s">
        <v>114</v>
      </c>
      <c r="O76" s="78">
        <v>5.3999999999999999E-2</v>
      </c>
    </row>
    <row r="77" spans="1:15" s="52" customFormat="1">
      <c r="A77" s="117">
        <v>2022</v>
      </c>
      <c r="B77" s="117" t="s">
        <v>231</v>
      </c>
      <c r="C77" s="117">
        <v>0.23400000000000001</v>
      </c>
      <c r="D77" s="118">
        <v>0</v>
      </c>
      <c r="E77" s="119">
        <v>0</v>
      </c>
      <c r="M77" s="77">
        <v>2020</v>
      </c>
      <c r="N77" s="77" t="s">
        <v>106</v>
      </c>
      <c r="O77" s="78">
        <v>5.6000000000000001E-2</v>
      </c>
    </row>
    <row r="78" spans="1:15">
      <c r="A78" s="127">
        <v>2022</v>
      </c>
      <c r="B78" s="117" t="s">
        <v>256</v>
      </c>
      <c r="C78" s="117"/>
      <c r="D78" s="118"/>
      <c r="E78" s="119">
        <v>2</v>
      </c>
      <c r="M78" s="77">
        <v>2020</v>
      </c>
      <c r="N78" s="77" t="s">
        <v>45</v>
      </c>
      <c r="O78" s="78">
        <v>4.2999999999999997E-2</v>
      </c>
    </row>
    <row r="79" spans="1:15">
      <c r="A79" s="127">
        <v>2022</v>
      </c>
      <c r="B79" s="117" t="s">
        <v>257</v>
      </c>
      <c r="C79" s="117">
        <v>0.34100000000000003</v>
      </c>
      <c r="D79" s="118">
        <v>0</v>
      </c>
      <c r="E79" s="119">
        <v>0</v>
      </c>
      <c r="M79" s="77">
        <v>2020</v>
      </c>
      <c r="N79" s="77" t="s">
        <v>176</v>
      </c>
      <c r="O79" s="78">
        <v>5.8000000000000003E-2</v>
      </c>
    </row>
    <row r="80" spans="1:15">
      <c r="A80" s="132">
        <v>2023</v>
      </c>
      <c r="B80" s="111" t="s">
        <v>219</v>
      </c>
      <c r="C80" s="111">
        <v>0.20100000000000001</v>
      </c>
      <c r="D80" s="131">
        <v>0.31059999999999999</v>
      </c>
      <c r="E80" s="111">
        <v>1</v>
      </c>
      <c r="M80" s="77">
        <v>2020</v>
      </c>
      <c r="N80" s="77" t="s">
        <v>46</v>
      </c>
      <c r="O80" s="78">
        <v>4.8000000000000001E-2</v>
      </c>
    </row>
    <row r="81" spans="1:15">
      <c r="A81" s="111">
        <v>2023</v>
      </c>
      <c r="B81" s="111" t="s">
        <v>119</v>
      </c>
      <c r="C81" s="111">
        <v>0.20899999999999999</v>
      </c>
      <c r="D81" s="131">
        <v>0.32219999999999999</v>
      </c>
      <c r="E81" s="111">
        <v>0</v>
      </c>
      <c r="M81" s="77">
        <v>2020</v>
      </c>
      <c r="N81" s="77" t="s">
        <v>136</v>
      </c>
      <c r="O81" s="78">
        <v>3.5999999999999997E-2</v>
      </c>
    </row>
    <row r="82" spans="1:15">
      <c r="A82" s="111">
        <v>2023</v>
      </c>
      <c r="B82" s="111" t="s">
        <v>259</v>
      </c>
      <c r="C82" s="111">
        <v>0.34399999999999997</v>
      </c>
      <c r="D82" s="131">
        <v>8.9899999999999994E-2</v>
      </c>
      <c r="E82" s="111">
        <v>0</v>
      </c>
      <c r="M82" s="77">
        <v>2020</v>
      </c>
      <c r="N82" s="77" t="s">
        <v>177</v>
      </c>
      <c r="O82" s="78">
        <v>4.4999999999999998E-2</v>
      </c>
    </row>
    <row r="83" spans="1:15">
      <c r="A83" s="111">
        <v>2023</v>
      </c>
      <c r="B83" s="111" t="s">
        <v>125</v>
      </c>
      <c r="C83" s="111">
        <v>0.121</v>
      </c>
      <c r="D83" s="131">
        <v>0.31990000000000002</v>
      </c>
      <c r="E83" s="111">
        <v>0</v>
      </c>
      <c r="M83" s="106">
        <v>2021</v>
      </c>
      <c r="N83" s="106" t="s">
        <v>129</v>
      </c>
      <c r="O83" s="107">
        <v>5.1999999999999998E-2</v>
      </c>
    </row>
    <row r="84" spans="1:15">
      <c r="A84" s="111">
        <v>2023</v>
      </c>
      <c r="B84" s="111" t="s">
        <v>220</v>
      </c>
      <c r="C84" s="111">
        <v>0</v>
      </c>
      <c r="D84" s="112">
        <v>0</v>
      </c>
      <c r="E84" s="111">
        <v>0</v>
      </c>
      <c r="M84" s="106">
        <v>2021</v>
      </c>
      <c r="N84" s="106" t="s">
        <v>107</v>
      </c>
      <c r="O84" s="107">
        <v>4.9000000000000002E-2</v>
      </c>
    </row>
    <row r="85" spans="1:15">
      <c r="A85" s="111">
        <v>2023</v>
      </c>
      <c r="B85" s="111" t="s">
        <v>221</v>
      </c>
      <c r="C85" s="111">
        <v>0.36199999999999999</v>
      </c>
      <c r="D85" s="131">
        <v>9.2399999999999996E-2</v>
      </c>
      <c r="E85" s="111">
        <v>0</v>
      </c>
      <c r="M85" s="106">
        <v>2021</v>
      </c>
      <c r="N85" s="106" t="s">
        <v>108</v>
      </c>
      <c r="O85" s="107">
        <v>5.3999999999999999E-2</v>
      </c>
    </row>
    <row r="86" spans="1:15">
      <c r="A86" s="111">
        <v>2023</v>
      </c>
      <c r="B86" s="111" t="s">
        <v>222</v>
      </c>
      <c r="C86" s="111">
        <v>6.4000000000000001E-2</v>
      </c>
      <c r="D86" s="131">
        <v>0.98760000000000003</v>
      </c>
      <c r="E86" s="111">
        <v>0</v>
      </c>
      <c r="M86" s="106">
        <v>2021</v>
      </c>
      <c r="N86" s="106" t="s">
        <v>109</v>
      </c>
      <c r="O86" s="107">
        <v>4.9000000000000002E-2</v>
      </c>
    </row>
    <row r="87" spans="1:15">
      <c r="A87" s="111">
        <v>2023</v>
      </c>
      <c r="B87" s="111" t="s">
        <v>223</v>
      </c>
      <c r="C87" s="111">
        <v>0</v>
      </c>
      <c r="D87" s="131">
        <v>1.49E-2</v>
      </c>
      <c r="E87" s="111">
        <v>0</v>
      </c>
      <c r="M87" s="106">
        <v>2021</v>
      </c>
      <c r="N87" s="106" t="s">
        <v>171</v>
      </c>
      <c r="O87" s="107">
        <v>5.2999999999999999E-2</v>
      </c>
    </row>
    <row r="88" spans="1:15">
      <c r="A88" s="111">
        <v>2023</v>
      </c>
      <c r="B88" s="111" t="s">
        <v>224</v>
      </c>
      <c r="C88" s="111">
        <v>0.10299999999999999</v>
      </c>
      <c r="D88" s="131">
        <v>0.47339999999999999</v>
      </c>
      <c r="E88" s="111">
        <v>0</v>
      </c>
      <c r="M88" s="106">
        <v>2021</v>
      </c>
      <c r="N88" s="106" t="s">
        <v>130</v>
      </c>
      <c r="O88" s="107">
        <v>5.7000000000000002E-2</v>
      </c>
    </row>
    <row r="89" spans="1:15">
      <c r="A89" s="111">
        <v>2023</v>
      </c>
      <c r="B89" s="111" t="s">
        <v>260</v>
      </c>
      <c r="C89" s="111">
        <v>0.36399999999999999</v>
      </c>
      <c r="D89" s="131">
        <v>0.24179999999999999</v>
      </c>
      <c r="E89" s="111">
        <v>0</v>
      </c>
      <c r="M89" s="106">
        <v>2021</v>
      </c>
      <c r="N89" s="106" t="s">
        <v>172</v>
      </c>
      <c r="O89" s="107">
        <v>1.6E-2</v>
      </c>
    </row>
    <row r="90" spans="1:15">
      <c r="A90" s="111">
        <v>2023</v>
      </c>
      <c r="B90" s="111" t="s">
        <v>261</v>
      </c>
      <c r="C90" s="111">
        <v>0.161</v>
      </c>
      <c r="D90" s="131">
        <v>5.67E-2</v>
      </c>
      <c r="E90" s="111">
        <v>0</v>
      </c>
      <c r="M90" s="108">
        <v>2021</v>
      </c>
      <c r="N90" s="108" t="s">
        <v>212</v>
      </c>
      <c r="O90" s="107">
        <v>5.8000000000000003E-2</v>
      </c>
    </row>
    <row r="91" spans="1:15">
      <c r="A91" s="111">
        <v>2023</v>
      </c>
      <c r="B91" s="111" t="s">
        <v>262</v>
      </c>
      <c r="C91" s="111">
        <v>0.27500000000000002</v>
      </c>
      <c r="D91" s="112">
        <v>0</v>
      </c>
      <c r="E91" s="111">
        <v>0</v>
      </c>
      <c r="M91" s="108">
        <v>2021</v>
      </c>
      <c r="N91" s="108" t="s">
        <v>110</v>
      </c>
      <c r="O91" s="107">
        <v>5.3999999999999999E-2</v>
      </c>
    </row>
    <row r="92" spans="1:15">
      <c r="A92" s="132">
        <v>2023</v>
      </c>
      <c r="B92" s="111" t="s">
        <v>225</v>
      </c>
      <c r="C92" s="111">
        <v>0</v>
      </c>
      <c r="D92" s="131">
        <v>0.75109999999999999</v>
      </c>
      <c r="E92" s="111">
        <v>1</v>
      </c>
      <c r="M92" s="106">
        <v>2021</v>
      </c>
      <c r="N92" s="106" t="s">
        <v>29</v>
      </c>
      <c r="O92" s="107">
        <v>4.4999999999999998E-2</v>
      </c>
    </row>
    <row r="93" spans="1:15">
      <c r="A93" s="111">
        <v>2023</v>
      </c>
      <c r="B93" s="111" t="s">
        <v>226</v>
      </c>
      <c r="C93" s="111">
        <v>0.27900000000000003</v>
      </c>
      <c r="D93" s="131">
        <v>0.14369999999999999</v>
      </c>
      <c r="E93" s="111">
        <v>0</v>
      </c>
      <c r="M93" s="106">
        <v>2021</v>
      </c>
      <c r="N93" s="106" t="s">
        <v>30</v>
      </c>
      <c r="O93" s="107">
        <v>4.9000000000000002E-2</v>
      </c>
    </row>
    <row r="94" spans="1:15">
      <c r="A94" s="111">
        <v>2023</v>
      </c>
      <c r="B94" s="111" t="s">
        <v>228</v>
      </c>
      <c r="C94" s="111">
        <v>0.157</v>
      </c>
      <c r="D94" s="131">
        <v>0.21049999999999999</v>
      </c>
      <c r="E94" s="111">
        <v>0</v>
      </c>
      <c r="M94" s="106">
        <v>2021</v>
      </c>
      <c r="N94" s="106" t="s">
        <v>31</v>
      </c>
      <c r="O94" s="107">
        <v>4.9000000000000002E-2</v>
      </c>
    </row>
    <row r="95" spans="1:15">
      <c r="A95" s="111">
        <v>2023</v>
      </c>
      <c r="B95" s="111" t="s">
        <v>263</v>
      </c>
      <c r="C95" s="111">
        <v>0.33100000000000002</v>
      </c>
      <c r="D95" s="131">
        <v>2.2599999999999999E-2</v>
      </c>
      <c r="E95" s="111">
        <v>0</v>
      </c>
      <c r="M95" s="106">
        <v>2021</v>
      </c>
      <c r="N95" s="106" t="s">
        <v>32</v>
      </c>
      <c r="O95" s="107">
        <v>3.5999999999999997E-2</v>
      </c>
    </row>
    <row r="96" spans="1:15">
      <c r="A96" s="111">
        <v>2023</v>
      </c>
      <c r="B96" s="111" t="s">
        <v>229</v>
      </c>
      <c r="C96" s="111"/>
      <c r="D96" s="112"/>
      <c r="E96" s="111">
        <v>1</v>
      </c>
      <c r="M96" s="106">
        <v>2021</v>
      </c>
      <c r="N96" s="106" t="s">
        <v>173</v>
      </c>
      <c r="O96" s="107">
        <v>4.4999999999999998E-2</v>
      </c>
    </row>
    <row r="97" spans="1:15">
      <c r="A97" s="111">
        <v>2023</v>
      </c>
      <c r="B97" s="111" t="s">
        <v>230</v>
      </c>
      <c r="C97" s="111"/>
      <c r="D97" s="112"/>
      <c r="E97" s="111">
        <v>2</v>
      </c>
      <c r="M97" s="106">
        <v>2021</v>
      </c>
      <c r="N97" s="106" t="s">
        <v>33</v>
      </c>
      <c r="O97" s="107">
        <v>4.8000000000000001E-2</v>
      </c>
    </row>
    <row r="98" spans="1:15">
      <c r="A98" s="111">
        <v>2023</v>
      </c>
      <c r="B98" s="111" t="s">
        <v>227</v>
      </c>
      <c r="C98" s="111"/>
      <c r="D98" s="112"/>
      <c r="E98" s="111">
        <v>2</v>
      </c>
      <c r="M98" s="106">
        <v>2021</v>
      </c>
      <c r="N98" s="106" t="s">
        <v>34</v>
      </c>
      <c r="O98" s="107">
        <v>4.9000000000000002E-2</v>
      </c>
    </row>
    <row r="99" spans="1:15">
      <c r="A99" s="111">
        <v>2023</v>
      </c>
      <c r="B99" s="111" t="s">
        <v>231</v>
      </c>
      <c r="C99" s="111">
        <v>0.23300000000000001</v>
      </c>
      <c r="D99" s="112">
        <v>0</v>
      </c>
      <c r="E99" s="111">
        <v>0</v>
      </c>
      <c r="M99" s="106">
        <v>2021</v>
      </c>
      <c r="N99" s="106" t="s">
        <v>35</v>
      </c>
      <c r="O99" s="107">
        <v>3.5000000000000003E-2</v>
      </c>
    </row>
    <row r="100" spans="1:15">
      <c r="A100" s="111">
        <v>2023</v>
      </c>
      <c r="B100" s="111" t="s">
        <v>264</v>
      </c>
      <c r="C100" s="111">
        <v>0.34100000000000003</v>
      </c>
      <c r="D100" s="112">
        <v>0</v>
      </c>
      <c r="E100" s="111">
        <v>0</v>
      </c>
      <c r="M100" s="106">
        <v>2021</v>
      </c>
      <c r="N100" s="106" t="s">
        <v>36</v>
      </c>
      <c r="O100" s="107">
        <v>4.2000000000000003E-2</v>
      </c>
    </row>
    <row r="101" spans="1:15">
      <c r="A101" s="111">
        <v>2023</v>
      </c>
      <c r="B101" s="111" t="s">
        <v>265</v>
      </c>
      <c r="C101" s="111">
        <v>0.78200000000000003</v>
      </c>
      <c r="D101" s="111"/>
      <c r="E101" s="111"/>
      <c r="M101" s="106">
        <v>2021</v>
      </c>
      <c r="N101" s="106" t="s">
        <v>132</v>
      </c>
      <c r="O101" s="107">
        <v>5.1999999999999998E-2</v>
      </c>
    </row>
    <row r="102" spans="1:15">
      <c r="A102"/>
      <c r="E102"/>
      <c r="M102" s="106">
        <v>2021</v>
      </c>
      <c r="N102" s="106" t="s">
        <v>37</v>
      </c>
      <c r="O102" s="107">
        <v>5.5E-2</v>
      </c>
    </row>
    <row r="103" spans="1:15">
      <c r="A103"/>
      <c r="E103"/>
      <c r="M103" s="106">
        <v>2021</v>
      </c>
      <c r="N103" s="106" t="s">
        <v>38</v>
      </c>
      <c r="O103" s="107">
        <v>0.04</v>
      </c>
    </row>
    <row r="104" spans="1:15">
      <c r="M104" s="106">
        <v>2021</v>
      </c>
      <c r="N104" s="106" t="s">
        <v>111</v>
      </c>
      <c r="O104" s="107">
        <v>5.2999999999999999E-2</v>
      </c>
    </row>
    <row r="105" spans="1:15">
      <c r="A105"/>
      <c r="E105"/>
      <c r="M105" s="106">
        <v>2021</v>
      </c>
      <c r="N105" s="106" t="s">
        <v>133</v>
      </c>
      <c r="O105" s="107">
        <v>5.6000000000000001E-2</v>
      </c>
    </row>
    <row r="106" spans="1:15">
      <c r="A106"/>
      <c r="E106"/>
      <c r="M106" s="106">
        <v>2021</v>
      </c>
      <c r="N106" s="106" t="s">
        <v>213</v>
      </c>
      <c r="O106" s="107">
        <v>5.5E-2</v>
      </c>
    </row>
    <row r="107" spans="1:15">
      <c r="A107"/>
      <c r="E107"/>
      <c r="M107" s="106">
        <v>2021</v>
      </c>
      <c r="N107" s="106" t="s">
        <v>134</v>
      </c>
      <c r="O107" s="107">
        <v>5.1999999999999998E-2</v>
      </c>
    </row>
    <row r="108" spans="1:15">
      <c r="A108"/>
      <c r="E108"/>
      <c r="M108" s="106">
        <v>2021</v>
      </c>
      <c r="N108" s="106" t="s">
        <v>39</v>
      </c>
      <c r="O108" s="107">
        <v>5.1999999999999998E-2</v>
      </c>
    </row>
    <row r="109" spans="1:15">
      <c r="M109" s="108">
        <v>2021</v>
      </c>
      <c r="N109" s="108" t="s">
        <v>112</v>
      </c>
      <c r="O109" s="107">
        <v>5.2999999999999999E-2</v>
      </c>
    </row>
    <row r="110" spans="1:15">
      <c r="M110" s="106">
        <v>2021</v>
      </c>
      <c r="N110" s="106" t="s">
        <v>135</v>
      </c>
      <c r="O110" s="107">
        <v>5.0999999999999997E-2</v>
      </c>
    </row>
    <row r="111" spans="1:15">
      <c r="M111" s="106">
        <v>2021</v>
      </c>
      <c r="N111" s="106" t="s">
        <v>113</v>
      </c>
      <c r="O111" s="107">
        <v>4.2999999999999997E-2</v>
      </c>
    </row>
    <row r="112" spans="1:15">
      <c r="M112" s="106">
        <v>2021</v>
      </c>
      <c r="N112" s="106" t="s">
        <v>40</v>
      </c>
      <c r="O112" s="107">
        <v>3.9E-2</v>
      </c>
    </row>
    <row r="113" spans="13:15">
      <c r="M113" s="106">
        <v>2021</v>
      </c>
      <c r="N113" s="106" t="s">
        <v>41</v>
      </c>
      <c r="O113" s="107">
        <v>4.3999999999999997E-2</v>
      </c>
    </row>
    <row r="114" spans="13:15">
      <c r="M114" s="106">
        <v>2021</v>
      </c>
      <c r="N114" s="106" t="s">
        <v>175</v>
      </c>
      <c r="O114" s="107">
        <v>5.3999999999999999E-2</v>
      </c>
    </row>
    <row r="115" spans="13:15">
      <c r="M115" s="106">
        <v>2021</v>
      </c>
      <c r="N115" s="106" t="s">
        <v>42</v>
      </c>
      <c r="O115" s="107">
        <v>5.3999999999999999E-2</v>
      </c>
    </row>
    <row r="116" spans="13:15">
      <c r="M116" s="106">
        <v>2021</v>
      </c>
      <c r="N116" s="106" t="s">
        <v>43</v>
      </c>
      <c r="O116" s="107">
        <v>3.6999999999999998E-2</v>
      </c>
    </row>
    <row r="117" spans="13:15">
      <c r="M117" s="106">
        <v>2021</v>
      </c>
      <c r="N117" s="106" t="s">
        <v>44</v>
      </c>
      <c r="O117" s="107">
        <v>4.4999999999999998E-2</v>
      </c>
    </row>
    <row r="118" spans="13:15">
      <c r="M118" s="106">
        <v>2021</v>
      </c>
      <c r="N118" s="106" t="s">
        <v>214</v>
      </c>
      <c r="O118" s="107">
        <v>5.6000000000000001E-2</v>
      </c>
    </row>
    <row r="119" spans="13:15">
      <c r="M119" s="106">
        <v>2021</v>
      </c>
      <c r="N119" s="106" t="s">
        <v>114</v>
      </c>
      <c r="O119" s="107">
        <v>5.6000000000000001E-2</v>
      </c>
    </row>
    <row r="120" spans="13:15">
      <c r="M120" s="106">
        <v>2021</v>
      </c>
      <c r="N120" s="106" t="s">
        <v>106</v>
      </c>
      <c r="O120" s="107">
        <v>0.05</v>
      </c>
    </row>
    <row r="121" spans="13:15">
      <c r="M121" s="106">
        <v>2021</v>
      </c>
      <c r="N121" s="106" t="s">
        <v>45</v>
      </c>
      <c r="O121" s="107">
        <v>4.3999999999999997E-2</v>
      </c>
    </row>
    <row r="122" spans="13:15">
      <c r="M122" s="106">
        <v>2021</v>
      </c>
      <c r="N122" s="106" t="s">
        <v>215</v>
      </c>
      <c r="O122" s="107">
        <v>0.05</v>
      </c>
    </row>
    <row r="123" spans="13:15">
      <c r="M123" s="106">
        <v>2021</v>
      </c>
      <c r="N123" s="106" t="s">
        <v>46</v>
      </c>
      <c r="O123" s="107">
        <v>4.9000000000000002E-2</v>
      </c>
    </row>
    <row r="124" spans="13:15">
      <c r="M124" s="106">
        <v>2021</v>
      </c>
      <c r="N124" s="106" t="s">
        <v>136</v>
      </c>
      <c r="O124" s="107">
        <v>3.5999999999999997E-2</v>
      </c>
    </row>
    <row r="125" spans="13:15">
      <c r="M125" s="106">
        <v>2021</v>
      </c>
      <c r="N125" s="106" t="s">
        <v>216</v>
      </c>
      <c r="O125" s="107">
        <v>3.9E-2</v>
      </c>
    </row>
    <row r="126" spans="13:15">
      <c r="M126" s="106">
        <v>2021</v>
      </c>
      <c r="N126" s="106" t="s">
        <v>177</v>
      </c>
      <c r="O126" s="107">
        <v>0.04</v>
      </c>
    </row>
    <row r="127" spans="13:15">
      <c r="M127" s="117">
        <v>2022</v>
      </c>
      <c r="N127" s="117" t="s">
        <v>129</v>
      </c>
      <c r="O127" s="117">
        <v>5.8000000000000003E-2</v>
      </c>
    </row>
    <row r="128" spans="13:15">
      <c r="M128" s="117">
        <v>2022</v>
      </c>
      <c r="N128" s="117" t="s">
        <v>107</v>
      </c>
      <c r="O128" s="117">
        <v>5.1999999999999998E-2</v>
      </c>
    </row>
    <row r="129" spans="13:15">
      <c r="M129" s="117">
        <v>2022</v>
      </c>
      <c r="N129" s="117" t="s">
        <v>108</v>
      </c>
      <c r="O129" s="117">
        <v>5.2999999999999999E-2</v>
      </c>
    </row>
    <row r="130" spans="13:15">
      <c r="M130" s="117">
        <v>2022</v>
      </c>
      <c r="N130" s="117" t="s">
        <v>109</v>
      </c>
      <c r="O130" s="117">
        <v>5.1999999999999998E-2</v>
      </c>
    </row>
    <row r="131" spans="13:15">
      <c r="M131" s="117">
        <v>2022</v>
      </c>
      <c r="N131" s="117" t="s">
        <v>232</v>
      </c>
      <c r="O131" s="117">
        <v>5.5E-2</v>
      </c>
    </row>
    <row r="132" spans="13:15">
      <c r="M132" s="117">
        <v>2022</v>
      </c>
      <c r="N132" s="117" t="s">
        <v>130</v>
      </c>
      <c r="O132" s="117">
        <v>5.8000000000000003E-2</v>
      </c>
    </row>
    <row r="133" spans="13:15">
      <c r="M133" s="117">
        <v>2022</v>
      </c>
      <c r="N133" s="117" t="s">
        <v>233</v>
      </c>
      <c r="O133" s="117">
        <v>1.7999999999999999E-2</v>
      </c>
    </row>
    <row r="134" spans="13:15">
      <c r="M134" s="117">
        <v>2022</v>
      </c>
      <c r="N134" s="117" t="s">
        <v>110</v>
      </c>
      <c r="O134" s="117">
        <v>5.5E-2</v>
      </c>
    </row>
    <row r="135" spans="13:15">
      <c r="M135" s="117">
        <v>2022</v>
      </c>
      <c r="N135" s="117" t="s">
        <v>29</v>
      </c>
      <c r="O135" s="117">
        <v>4.5999999999999999E-2</v>
      </c>
    </row>
    <row r="136" spans="13:15">
      <c r="M136" s="117">
        <v>2022</v>
      </c>
      <c r="N136" s="117" t="s">
        <v>30</v>
      </c>
      <c r="O136" s="117">
        <v>5.1999999999999998E-2</v>
      </c>
    </row>
    <row r="137" spans="13:15">
      <c r="M137" s="117">
        <v>2022</v>
      </c>
      <c r="N137" s="117" t="s">
        <v>31</v>
      </c>
      <c r="O137" s="117">
        <v>5.1999999999999998E-2</v>
      </c>
    </row>
    <row r="138" spans="13:15">
      <c r="M138" s="117">
        <v>2022</v>
      </c>
      <c r="N138" s="117" t="s">
        <v>32</v>
      </c>
      <c r="O138" s="117">
        <v>3.5999999999999997E-2</v>
      </c>
    </row>
    <row r="139" spans="13:15">
      <c r="M139" s="117">
        <v>2022</v>
      </c>
      <c r="N139" s="117" t="s">
        <v>234</v>
      </c>
      <c r="O139" s="120">
        <v>4.4999999999999998E-2</v>
      </c>
    </row>
    <row r="140" spans="13:15">
      <c r="M140" s="117">
        <v>2022</v>
      </c>
      <c r="N140" s="117" t="s">
        <v>33</v>
      </c>
      <c r="O140" s="120">
        <v>4.9000000000000002E-2</v>
      </c>
    </row>
    <row r="141" spans="13:15">
      <c r="M141" s="117">
        <v>2022</v>
      </c>
      <c r="N141" s="117" t="s">
        <v>34</v>
      </c>
      <c r="O141" s="120">
        <v>4.8000000000000001E-2</v>
      </c>
    </row>
    <row r="142" spans="13:15">
      <c r="M142" s="117">
        <v>2022</v>
      </c>
      <c r="N142" s="117" t="s">
        <v>35</v>
      </c>
      <c r="O142" s="120">
        <v>3.5000000000000003E-2</v>
      </c>
    </row>
    <row r="143" spans="13:15">
      <c r="M143" s="117">
        <v>2022</v>
      </c>
      <c r="N143" s="117" t="s">
        <v>36</v>
      </c>
      <c r="O143" s="120">
        <v>4.2999999999999997E-2</v>
      </c>
    </row>
    <row r="144" spans="13:15">
      <c r="M144" s="117">
        <v>2022</v>
      </c>
      <c r="N144" s="117" t="s">
        <v>132</v>
      </c>
      <c r="O144" s="120">
        <v>5.8000000000000003E-2</v>
      </c>
    </row>
    <row r="145" spans="13:15">
      <c r="M145" s="117">
        <v>2022</v>
      </c>
      <c r="N145" s="117" t="s">
        <v>37</v>
      </c>
      <c r="O145" s="120">
        <v>5.8000000000000003E-2</v>
      </c>
    </row>
    <row r="146" spans="13:15">
      <c r="M146" s="117">
        <v>2022</v>
      </c>
      <c r="N146" s="117" t="s">
        <v>38</v>
      </c>
      <c r="O146" s="120">
        <v>3.9E-2</v>
      </c>
    </row>
    <row r="147" spans="13:15">
      <c r="M147" s="117">
        <v>2022</v>
      </c>
      <c r="N147" s="117" t="s">
        <v>111</v>
      </c>
      <c r="O147" s="120">
        <v>5.5E-2</v>
      </c>
    </row>
    <row r="148" spans="13:15">
      <c r="M148" s="117">
        <v>2022</v>
      </c>
      <c r="N148" s="117" t="s">
        <v>133</v>
      </c>
      <c r="O148" s="120">
        <v>5.7000000000000002E-2</v>
      </c>
    </row>
    <row r="149" spans="13:15">
      <c r="M149" s="117">
        <v>2022</v>
      </c>
      <c r="N149" s="117" t="s">
        <v>235</v>
      </c>
      <c r="O149" s="120">
        <v>5.1999999999999998E-2</v>
      </c>
    </row>
    <row r="150" spans="13:15">
      <c r="M150" s="117">
        <v>2022</v>
      </c>
      <c r="N150" s="117" t="s">
        <v>134</v>
      </c>
      <c r="O150" s="120">
        <v>5.5E-2</v>
      </c>
    </row>
    <row r="151" spans="13:15">
      <c r="M151" s="117">
        <v>2022</v>
      </c>
      <c r="N151" s="117" t="s">
        <v>39</v>
      </c>
      <c r="O151" s="120">
        <v>5.2999999999999999E-2</v>
      </c>
    </row>
    <row r="152" spans="13:15">
      <c r="M152" s="117">
        <v>2022</v>
      </c>
      <c r="N152" s="117" t="s">
        <v>112</v>
      </c>
      <c r="O152" s="120">
        <v>5.3999999999999999E-2</v>
      </c>
    </row>
    <row r="153" spans="13:15">
      <c r="M153" s="117">
        <v>2022</v>
      </c>
      <c r="N153" s="117" t="s">
        <v>236</v>
      </c>
      <c r="O153" s="120">
        <v>5.1999999999999998E-2</v>
      </c>
    </row>
    <row r="154" spans="13:15">
      <c r="M154" s="117">
        <v>2022</v>
      </c>
      <c r="N154" s="117" t="s">
        <v>237</v>
      </c>
      <c r="O154" s="120">
        <v>4.4999999999999998E-2</v>
      </c>
    </row>
    <row r="155" spans="13:15">
      <c r="M155" s="117">
        <v>2022</v>
      </c>
      <c r="N155" s="117" t="s">
        <v>40</v>
      </c>
      <c r="O155" s="120">
        <v>3.9E-2</v>
      </c>
    </row>
    <row r="156" spans="13:15">
      <c r="M156" s="117">
        <v>2022</v>
      </c>
      <c r="N156" s="117" t="s">
        <v>41</v>
      </c>
      <c r="O156" s="120">
        <v>4.9000000000000002E-2</v>
      </c>
    </row>
    <row r="157" spans="13:15">
      <c r="M157" s="117">
        <v>2022</v>
      </c>
      <c r="N157" s="117" t="s">
        <v>238</v>
      </c>
      <c r="O157" s="120">
        <v>5.6000000000000001E-2</v>
      </c>
    </row>
    <row r="158" spans="13:15">
      <c r="M158" s="117">
        <v>2022</v>
      </c>
      <c r="N158" s="117" t="s">
        <v>43</v>
      </c>
      <c r="O158" s="120">
        <v>3.5999999999999997E-2</v>
      </c>
    </row>
    <row r="159" spans="13:15">
      <c r="M159" s="117">
        <v>2022</v>
      </c>
      <c r="N159" s="117" t="s">
        <v>239</v>
      </c>
      <c r="O159" s="120">
        <v>5.6000000000000001E-2</v>
      </c>
    </row>
    <row r="160" spans="13:15">
      <c r="M160" s="117">
        <v>2022</v>
      </c>
      <c r="N160" s="117" t="s">
        <v>44</v>
      </c>
      <c r="O160" s="120">
        <v>4.8000000000000001E-2</v>
      </c>
    </row>
    <row r="161" spans="13:15">
      <c r="M161" s="117">
        <v>2022</v>
      </c>
      <c r="N161" s="117" t="s">
        <v>240</v>
      </c>
      <c r="O161" s="120">
        <v>5.6000000000000001E-2</v>
      </c>
    </row>
    <row r="162" spans="13:15">
      <c r="M162" s="117">
        <v>2022</v>
      </c>
      <c r="N162" s="117" t="s">
        <v>114</v>
      </c>
      <c r="O162" s="120">
        <v>5.2999999999999999E-2</v>
      </c>
    </row>
    <row r="163" spans="13:15">
      <c r="M163" s="117">
        <v>2022</v>
      </c>
      <c r="N163" s="117" t="s">
        <v>241</v>
      </c>
      <c r="O163" s="120">
        <v>5.0999999999999997E-2</v>
      </c>
    </row>
    <row r="164" spans="13:15">
      <c r="M164" s="117">
        <v>2022</v>
      </c>
      <c r="N164" s="117" t="s">
        <v>45</v>
      </c>
      <c r="O164" s="120">
        <v>4.4999999999999998E-2</v>
      </c>
    </row>
    <row r="165" spans="13:15">
      <c r="M165" s="117">
        <v>2022</v>
      </c>
      <c r="N165" s="117" t="s">
        <v>242</v>
      </c>
      <c r="O165" s="120">
        <v>4.8000000000000001E-2</v>
      </c>
    </row>
    <row r="166" spans="13:15">
      <c r="M166" s="117">
        <v>2022</v>
      </c>
      <c r="N166" s="117" t="s">
        <v>46</v>
      </c>
      <c r="O166" s="120">
        <v>0.05</v>
      </c>
    </row>
    <row r="167" spans="13:15">
      <c r="M167" s="117">
        <v>2022</v>
      </c>
      <c r="N167" s="117" t="s">
        <v>136</v>
      </c>
      <c r="O167" s="120">
        <v>3.5999999999999997E-2</v>
      </c>
    </row>
    <row r="168" spans="13:15">
      <c r="M168" s="117">
        <v>2022</v>
      </c>
      <c r="N168" s="117" t="s">
        <v>137</v>
      </c>
      <c r="O168" s="120">
        <v>5.5E-2</v>
      </c>
    </row>
    <row r="169" spans="13:15">
      <c r="M169" s="117">
        <v>2022</v>
      </c>
      <c r="N169" s="117" t="s">
        <v>243</v>
      </c>
      <c r="O169" s="120">
        <v>4.5999999999999999E-2</v>
      </c>
    </row>
    <row r="170" spans="13:15">
      <c r="M170" s="111">
        <v>2023</v>
      </c>
      <c r="N170" s="111" t="s">
        <v>107</v>
      </c>
      <c r="O170" s="113">
        <v>5.0999999999999997E-2</v>
      </c>
    </row>
    <row r="171" spans="13:15">
      <c r="M171" s="111">
        <v>2023</v>
      </c>
      <c r="N171" s="111" t="s">
        <v>108</v>
      </c>
      <c r="O171" s="113">
        <v>4.8000000000000001E-2</v>
      </c>
    </row>
    <row r="172" spans="13:15">
      <c r="M172" s="111">
        <v>2023</v>
      </c>
      <c r="N172" s="111" t="s">
        <v>109</v>
      </c>
      <c r="O172" s="113">
        <v>0.05</v>
      </c>
    </row>
    <row r="173" spans="13:15">
      <c r="M173" s="111">
        <v>2023</v>
      </c>
      <c r="N173" s="111" t="s">
        <v>232</v>
      </c>
      <c r="O173" s="113">
        <v>5.3999999999999999E-2</v>
      </c>
    </row>
    <row r="174" spans="13:15">
      <c r="M174" s="111">
        <v>2023</v>
      </c>
      <c r="N174" s="111" t="s">
        <v>233</v>
      </c>
      <c r="O174" s="113">
        <v>1.9E-2</v>
      </c>
    </row>
    <row r="175" spans="13:15">
      <c r="M175" s="111">
        <v>2023</v>
      </c>
      <c r="N175" s="111" t="s">
        <v>110</v>
      </c>
      <c r="O175" s="113">
        <v>5.5E-2</v>
      </c>
    </row>
    <row r="176" spans="13:15">
      <c r="M176" s="111">
        <v>2023</v>
      </c>
      <c r="N176" s="111" t="s">
        <v>29</v>
      </c>
      <c r="O176" s="113">
        <v>4.9000000000000002E-2</v>
      </c>
    </row>
    <row r="177" spans="13:15">
      <c r="M177" s="111">
        <v>2023</v>
      </c>
      <c r="N177" s="111" t="s">
        <v>30</v>
      </c>
      <c r="O177" s="113">
        <v>5.0999999999999997E-2</v>
      </c>
    </row>
    <row r="178" spans="13:15">
      <c r="M178" s="111">
        <v>2023</v>
      </c>
      <c r="N178" s="111" t="s">
        <v>31</v>
      </c>
      <c r="O178" s="113">
        <v>5.0999999999999997E-2</v>
      </c>
    </row>
    <row r="179" spans="13:15">
      <c r="M179" s="111">
        <v>2023</v>
      </c>
      <c r="N179" s="111" t="s">
        <v>32</v>
      </c>
      <c r="O179" s="113">
        <v>3.5999999999999997E-2</v>
      </c>
    </row>
    <row r="180" spans="13:15">
      <c r="M180" s="111">
        <v>2023</v>
      </c>
      <c r="N180" s="111" t="s">
        <v>234</v>
      </c>
      <c r="O180" s="113">
        <v>4.4999999999999998E-2</v>
      </c>
    </row>
    <row r="181" spans="13:15">
      <c r="M181" s="111">
        <v>2023</v>
      </c>
      <c r="N181" s="111" t="s">
        <v>33</v>
      </c>
      <c r="O181" s="113">
        <v>0.05</v>
      </c>
    </row>
    <row r="182" spans="13:15">
      <c r="M182" s="111">
        <v>2023</v>
      </c>
      <c r="N182" s="111" t="s">
        <v>34</v>
      </c>
      <c r="O182" s="113">
        <v>4.9000000000000002E-2</v>
      </c>
    </row>
    <row r="183" spans="13:15">
      <c r="M183" s="111">
        <v>2023</v>
      </c>
      <c r="N183" s="111" t="s">
        <v>35</v>
      </c>
      <c r="O183" s="113">
        <v>3.5999999999999997E-2</v>
      </c>
    </row>
    <row r="184" spans="13:15">
      <c r="M184" s="111">
        <v>2023</v>
      </c>
      <c r="N184" s="111" t="s">
        <v>36</v>
      </c>
      <c r="O184" s="113">
        <v>4.3999999999999997E-2</v>
      </c>
    </row>
    <row r="185" spans="13:15">
      <c r="M185" s="111">
        <v>2023</v>
      </c>
      <c r="N185" s="111" t="s">
        <v>37</v>
      </c>
      <c r="O185" s="113">
        <v>5.6000000000000001E-2</v>
      </c>
    </row>
    <row r="186" spans="13:15">
      <c r="M186" s="111">
        <v>2023</v>
      </c>
      <c r="N186" s="111" t="s">
        <v>38</v>
      </c>
      <c r="O186" s="113">
        <v>0.04</v>
      </c>
    </row>
    <row r="187" spans="13:15">
      <c r="M187" s="111">
        <v>2023</v>
      </c>
      <c r="N187" s="111" t="s">
        <v>111</v>
      </c>
      <c r="O187" s="113">
        <v>5.2999999999999999E-2</v>
      </c>
    </row>
    <row r="188" spans="13:15">
      <c r="M188" s="111">
        <v>2023</v>
      </c>
      <c r="N188" s="111" t="s">
        <v>133</v>
      </c>
      <c r="O188" s="113">
        <v>5.6000000000000001E-2</v>
      </c>
    </row>
    <row r="189" spans="13:15">
      <c r="M189" s="111">
        <v>2023</v>
      </c>
      <c r="N189" s="111" t="s">
        <v>235</v>
      </c>
      <c r="O189" s="113">
        <v>5.0999999999999997E-2</v>
      </c>
    </row>
    <row r="190" spans="13:15">
      <c r="M190" s="111">
        <v>2023</v>
      </c>
      <c r="N190" s="111" t="s">
        <v>134</v>
      </c>
      <c r="O190" s="113">
        <v>5.5E-2</v>
      </c>
    </row>
    <row r="191" spans="13:15">
      <c r="M191" s="111">
        <v>2023</v>
      </c>
      <c r="N191" s="111" t="s">
        <v>39</v>
      </c>
      <c r="O191" s="113">
        <v>5.5E-2</v>
      </c>
    </row>
    <row r="192" spans="13:15">
      <c r="M192" s="111">
        <v>2023</v>
      </c>
      <c r="N192" s="111" t="s">
        <v>112</v>
      </c>
      <c r="O192" s="113">
        <v>5.2999999999999999E-2</v>
      </c>
    </row>
    <row r="193" spans="13:15">
      <c r="M193" s="111">
        <v>2023</v>
      </c>
      <c r="N193" s="111" t="s">
        <v>236</v>
      </c>
      <c r="O193" s="113">
        <v>5.0999999999999997E-2</v>
      </c>
    </row>
    <row r="194" spans="13:15">
      <c r="M194" s="111">
        <v>2023</v>
      </c>
      <c r="N194" s="111" t="s">
        <v>237</v>
      </c>
      <c r="O194" s="113">
        <v>4.3999999999999997E-2</v>
      </c>
    </row>
    <row r="195" spans="13:15">
      <c r="M195" s="111">
        <v>2023</v>
      </c>
      <c r="N195" s="111" t="s">
        <v>40</v>
      </c>
      <c r="O195" s="113">
        <v>3.9E-2</v>
      </c>
    </row>
    <row r="196" spans="13:15">
      <c r="M196" s="111">
        <v>2023</v>
      </c>
      <c r="N196" s="111" t="s">
        <v>41</v>
      </c>
      <c r="O196" s="113">
        <v>4.3999999999999997E-2</v>
      </c>
    </row>
    <row r="197" spans="13:15">
      <c r="M197" s="111">
        <v>2023</v>
      </c>
      <c r="N197" s="111" t="s">
        <v>238</v>
      </c>
      <c r="O197" s="113">
        <v>5.2999999999999999E-2</v>
      </c>
    </row>
    <row r="198" spans="13:15">
      <c r="M198" s="111">
        <v>2023</v>
      </c>
      <c r="N198" s="111" t="s">
        <v>266</v>
      </c>
      <c r="O198" s="113">
        <v>5.5E-2</v>
      </c>
    </row>
    <row r="199" spans="13:15">
      <c r="M199" s="111">
        <v>2023</v>
      </c>
      <c r="N199" s="111" t="s">
        <v>43</v>
      </c>
      <c r="O199" s="113">
        <v>3.3000000000000002E-2</v>
      </c>
    </row>
    <row r="200" spans="13:15">
      <c r="M200" s="111">
        <v>2023</v>
      </c>
      <c r="N200" s="111" t="s">
        <v>239</v>
      </c>
      <c r="O200" s="113">
        <v>5.2999999999999999E-2</v>
      </c>
    </row>
    <row r="201" spans="13:15">
      <c r="M201" s="111">
        <v>2023</v>
      </c>
      <c r="N201" s="111" t="s">
        <v>44</v>
      </c>
      <c r="O201" s="113">
        <v>5.0999999999999997E-2</v>
      </c>
    </row>
    <row r="202" spans="13:15">
      <c r="M202" s="111">
        <v>2023</v>
      </c>
      <c r="N202" s="111" t="s">
        <v>240</v>
      </c>
      <c r="O202" s="113">
        <v>5.5E-2</v>
      </c>
    </row>
    <row r="203" spans="13:15">
      <c r="M203" s="111">
        <v>2023</v>
      </c>
      <c r="N203" s="111" t="s">
        <v>114</v>
      </c>
      <c r="O203" s="113">
        <v>5.5E-2</v>
      </c>
    </row>
    <row r="204" spans="13:15">
      <c r="M204" s="111">
        <v>2023</v>
      </c>
      <c r="N204" s="111" t="s">
        <v>241</v>
      </c>
      <c r="O204" s="113">
        <v>5.0999999999999997E-2</v>
      </c>
    </row>
    <row r="205" spans="13:15">
      <c r="M205" s="111">
        <v>2023</v>
      </c>
      <c r="N205" s="111" t="s">
        <v>45</v>
      </c>
      <c r="O205" s="113">
        <v>4.3999999999999997E-2</v>
      </c>
    </row>
    <row r="206" spans="13:15">
      <c r="M206" s="111">
        <v>2023</v>
      </c>
      <c r="N206" s="111" t="s">
        <v>267</v>
      </c>
      <c r="O206" s="113">
        <v>5.8000000000000003E-2</v>
      </c>
    </row>
    <row r="207" spans="13:15">
      <c r="M207" s="111">
        <v>2023</v>
      </c>
      <c r="N207" s="111" t="s">
        <v>242</v>
      </c>
      <c r="O207" s="113">
        <v>4.8000000000000001E-2</v>
      </c>
    </row>
    <row r="208" spans="13:15">
      <c r="M208" s="111">
        <v>2023</v>
      </c>
      <c r="N208" s="111" t="s">
        <v>46</v>
      </c>
      <c r="O208" s="113">
        <v>0.04</v>
      </c>
    </row>
    <row r="209" spans="13:15">
      <c r="M209" s="111">
        <v>2023</v>
      </c>
      <c r="N209" s="111" t="s">
        <v>136</v>
      </c>
      <c r="O209" s="113">
        <v>3.6999999999999998E-2</v>
      </c>
    </row>
    <row r="210" spans="13:15">
      <c r="M210" s="111">
        <v>2023</v>
      </c>
      <c r="N210" s="111" t="s">
        <v>137</v>
      </c>
      <c r="O210" s="113">
        <v>5.3999999999999999E-2</v>
      </c>
    </row>
    <row r="211" spans="13:15">
      <c r="M211" s="111">
        <v>2023</v>
      </c>
      <c r="N211" s="111" t="s">
        <v>243</v>
      </c>
      <c r="O211" s="113">
        <v>4.9000000000000002E-2</v>
      </c>
    </row>
    <row r="212" spans="13:15">
      <c r="M212" s="111">
        <v>2023</v>
      </c>
      <c r="N212" s="111" t="s">
        <v>268</v>
      </c>
      <c r="O212" s="113">
        <v>4.8000000000000001E-2</v>
      </c>
    </row>
  </sheetData>
  <phoneticPr fontId="1"/>
  <conditionalFormatting sqref="B57:B79">
    <cfRule type="duplicateValues" dxfId="0" priority="8"/>
  </conditionalFormatting>
  <pageMargins left="0.70866141732283472" right="0.70866141732283472" top="0.74803149606299213" bottom="0.74803149606299213" header="0.31496062992125984" footer="0.31496062992125984"/>
  <pageSetup paperSize="9" scale="27"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低炭素（高炭素）電力</vt:lpstr>
      <vt:lpstr>低炭素熱</vt:lpstr>
      <vt:lpstr>高効率コージェネ受入</vt:lpstr>
      <vt:lpstr>Sheet2</vt:lpstr>
      <vt:lpstr>CGS事業所外供給</vt:lpstr>
      <vt:lpstr>単位テーブル</vt:lpstr>
      <vt:lpstr>係数テーブル</vt:lpstr>
      <vt:lpstr>CGS事業所外供給!Print_Area</vt:lpstr>
      <vt:lpstr>高効率コージェネ受入!Print_Area</vt:lpstr>
      <vt:lpstr>'低炭素（高炭素）電力'!Print_Area</vt:lpstr>
      <vt:lpstr>低炭素熱!Print_Area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2024-05-15T00:58:34Z</cp:lastPrinted>
  <dcterms:created xsi:type="dcterms:W3CDTF">2015-07-14T02:10:28Z</dcterms:created>
  <dcterms:modified xsi:type="dcterms:W3CDTF">2024-06-25T08:49:07Z</dcterms:modified>
</cp:coreProperties>
</file>