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02.22\b22排出量規制係\310特定テナント\令和6年度\T20_テナント計画書・点検表・評価基準\00_テナント計画書様式\240422_都修正\"/>
    </mc:Choice>
  </mc:AlternateContent>
  <workbookProtection workbookAlgorithmName="SHA-512" workbookHashValue="eC8n0+Vwy3+giKXk0goLFgiNgrOaM1erS3RgEArB+96FlVPPhoapb6TuK3SN5N1sABduUwyZDqnzzDLrBsjZcA==" workbookSaltValue="bPeIBsOqua56w6QG/wppxA==" workbookSpinCount="100000" lockStructure="1"/>
  <bookViews>
    <workbookView xWindow="0" yWindow="0" windowWidth="28800" windowHeight="12465"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商業版）" sheetId="38" r:id="rId8"/>
    <sheet name="評価シート" sheetId="46" r:id="rId9"/>
    <sheet name="ver" sheetId="47" state="hidden" r:id="rId10"/>
  </sheets>
  <externalReferences>
    <externalReference r:id="rId11"/>
  </externalReferences>
  <definedNames>
    <definedName name="_xlnm._FilterDatabase" localSheetId="7" hidden="1">'点検表（商業版）'!#REF!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'点検表（商業版）'!$B$2:$AI$135</definedName>
    <definedName name="_xlnm.Print_Area" localSheetId="8">評価シート!$A$1:$AJ$89</definedName>
    <definedName name="_xlnm.Print_Titles" localSheetId="7">'点検表（商業版）'!$13:$14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workbook>
</file>

<file path=xl/calcChain.xml><?xml version="1.0" encoding="utf-8"?>
<calcChain xmlns="http://schemas.openxmlformats.org/spreadsheetml/2006/main">
  <c r="BL114" i="38" l="1"/>
  <c r="BK114" i="38"/>
  <c r="BJ114" i="38"/>
  <c r="BI114" i="38"/>
  <c r="BC114" i="38"/>
  <c r="AJ15" i="37" l="1"/>
  <c r="AG15" i="37"/>
  <c r="AD15" i="37"/>
  <c r="AA15" i="37"/>
  <c r="X15" i="37"/>
  <c r="T15" i="37"/>
  <c r="L15" i="37"/>
  <c r="C15" i="37"/>
  <c r="BC110" i="38"/>
  <c r="BL107" i="38"/>
  <c r="BL110" i="38" s="1"/>
  <c r="BK107" i="38"/>
  <c r="BK110" i="38" s="1"/>
  <c r="BJ107" i="38"/>
  <c r="BJ110" i="38" s="1"/>
  <c r="BI107" i="38"/>
  <c r="BI110" i="38" s="1"/>
  <c r="BG107" i="38"/>
  <c r="BG110" i="38" s="1"/>
  <c r="BF107" i="38"/>
  <c r="BF110" i="38" s="1"/>
  <c r="BD107" i="38"/>
  <c r="BD110" i="38" s="1"/>
  <c r="BE107" i="38" l="1"/>
  <c r="BE110" i="38" s="1"/>
  <c r="BH107" i="38"/>
  <c r="BH110" i="38" s="1"/>
  <c r="R29" i="46" l="1"/>
  <c r="G29" i="46"/>
  <c r="AA2" i="46" l="1"/>
  <c r="J8" i="46" l="1"/>
  <c r="AB8" i="46" s="1"/>
  <c r="D8" i="46"/>
  <c r="R36" i="46" l="1"/>
  <c r="R40" i="46" s="1"/>
  <c r="K36" i="46"/>
  <c r="G40" i="46" s="1"/>
  <c r="AB40" i="46" l="1"/>
  <c r="AB72" i="46" s="1"/>
  <c r="AB76" i="46" s="1"/>
  <c r="C25" i="46"/>
  <c r="AB69" i="46"/>
  <c r="AB17" i="46"/>
  <c r="AB63" i="46"/>
  <c r="P15" i="37" l="1"/>
  <c r="H15" i="37" l="1"/>
  <c r="AT7" i="23" l="1"/>
  <c r="AX7" i="23"/>
  <c r="AT29" i="23"/>
  <c r="AX29" i="23"/>
  <c r="O40" i="18" l="1"/>
  <c r="O39" i="18"/>
  <c r="O38" i="18"/>
  <c r="O35" i="18"/>
  <c r="O34" i="18"/>
  <c r="O33" i="18"/>
  <c r="O32" i="18"/>
  <c r="O30" i="18"/>
  <c r="O28" i="18"/>
  <c r="O18" i="18"/>
  <c r="AM100" i="38" l="1"/>
  <c r="AP100" i="38" s="1"/>
  <c r="BQ56" i="38"/>
  <c r="BP56" i="38"/>
  <c r="BO56" i="38"/>
  <c r="BN56" i="38"/>
  <c r="BN103" i="38"/>
  <c r="BO103" i="38"/>
  <c r="BP103" i="38"/>
  <c r="BQ103" i="38"/>
  <c r="BN106" i="38"/>
  <c r="BO106" i="38"/>
  <c r="BP106" i="38"/>
  <c r="BQ106" i="38"/>
  <c r="BQ100" i="38"/>
  <c r="BP100" i="38"/>
  <c r="BO100" i="38"/>
  <c r="BN100" i="38"/>
  <c r="BN72" i="38"/>
  <c r="BO72" i="38"/>
  <c r="BP72" i="38"/>
  <c r="BQ72" i="38"/>
  <c r="BN75" i="38"/>
  <c r="BO75" i="38"/>
  <c r="BP75" i="38"/>
  <c r="BQ75" i="38"/>
  <c r="BN78" i="38"/>
  <c r="BO78" i="38"/>
  <c r="BP78" i="38"/>
  <c r="BQ78" i="38"/>
  <c r="BN81" i="38"/>
  <c r="BO81" i="38"/>
  <c r="BP81" i="38"/>
  <c r="BQ81" i="38"/>
  <c r="BN84" i="38"/>
  <c r="BO84" i="38"/>
  <c r="BP84" i="38"/>
  <c r="BQ84" i="38"/>
  <c r="BN87" i="38"/>
  <c r="BO87" i="38"/>
  <c r="BP87" i="38"/>
  <c r="BQ87" i="38"/>
  <c r="BN90" i="38"/>
  <c r="BO90" i="38"/>
  <c r="BP90" i="38"/>
  <c r="BQ90" i="38"/>
  <c r="BN93" i="38"/>
  <c r="BO93" i="38"/>
  <c r="BP93" i="38"/>
  <c r="BQ93" i="38"/>
  <c r="BN96" i="38"/>
  <c r="BO96" i="38"/>
  <c r="BP96" i="38"/>
  <c r="BQ96" i="38"/>
  <c r="BQ69" i="38"/>
  <c r="BP69" i="38"/>
  <c r="BO69" i="38"/>
  <c r="BN69" i="38"/>
  <c r="BN59" i="38"/>
  <c r="BO59" i="38"/>
  <c r="BP59" i="38"/>
  <c r="BQ59" i="38"/>
  <c r="BN62" i="38"/>
  <c r="BO62" i="38"/>
  <c r="BP62" i="38"/>
  <c r="BQ62" i="38"/>
  <c r="BN65" i="38"/>
  <c r="BO65" i="38"/>
  <c r="BP65" i="38"/>
  <c r="BQ65" i="38"/>
  <c r="BN19" i="38"/>
  <c r="BO19" i="38"/>
  <c r="BP19" i="38"/>
  <c r="BQ19" i="38"/>
  <c r="BN22" i="38"/>
  <c r="BO22" i="38"/>
  <c r="BP22" i="38"/>
  <c r="BQ22" i="38"/>
  <c r="BN25" i="38"/>
  <c r="BO25" i="38"/>
  <c r="BP25" i="38"/>
  <c r="BQ25" i="38"/>
  <c r="BN28" i="38"/>
  <c r="BO28" i="38"/>
  <c r="BP28" i="38"/>
  <c r="BQ28" i="38"/>
  <c r="BN31" i="38"/>
  <c r="BO31" i="38"/>
  <c r="BP31" i="38"/>
  <c r="BQ31" i="38"/>
  <c r="BN34" i="38"/>
  <c r="BO34" i="38"/>
  <c r="BP34" i="38"/>
  <c r="BQ34" i="38"/>
  <c r="BN37" i="38"/>
  <c r="BO37" i="38"/>
  <c r="BP37" i="38"/>
  <c r="BQ37" i="38"/>
  <c r="BN40" i="38"/>
  <c r="BO40" i="38"/>
  <c r="BP40" i="38"/>
  <c r="BQ40" i="38"/>
  <c r="BN43" i="38"/>
  <c r="BO43" i="38"/>
  <c r="BP43" i="38"/>
  <c r="BQ43" i="38"/>
  <c r="BN46" i="38"/>
  <c r="BO46" i="38"/>
  <c r="BP46" i="38"/>
  <c r="BQ46" i="38"/>
  <c r="BN49" i="38"/>
  <c r="BO49" i="38"/>
  <c r="BP49" i="38"/>
  <c r="BQ49" i="38"/>
  <c r="BN52" i="38"/>
  <c r="BO52" i="38"/>
  <c r="BP52" i="38"/>
  <c r="BQ52" i="38"/>
  <c r="BQ16" i="38"/>
  <c r="BP16" i="38"/>
  <c r="BO16" i="38"/>
  <c r="BN16" i="38"/>
  <c r="BL53" i="38"/>
  <c r="AM16" i="38"/>
  <c r="AP16" i="38" s="1"/>
  <c r="AM19" i="38"/>
  <c r="AP19" i="38" s="1"/>
  <c r="AM22" i="38"/>
  <c r="AP22" i="38" s="1"/>
  <c r="AM25" i="38"/>
  <c r="AP25" i="38" s="1"/>
  <c r="AM28" i="38"/>
  <c r="AP28" i="38" s="1"/>
  <c r="AM31" i="38"/>
  <c r="AP31" i="38" s="1"/>
  <c r="AM34" i="38"/>
  <c r="AP34" i="38" s="1"/>
  <c r="AM37" i="38"/>
  <c r="AP37" i="38" s="1"/>
  <c r="AM40" i="38"/>
  <c r="AP40" i="38" s="1"/>
  <c r="AM43" i="38"/>
  <c r="AP43" i="38" s="1"/>
  <c r="AM46" i="38"/>
  <c r="AP46" i="38" s="1"/>
  <c r="AM49" i="38"/>
  <c r="AP49" i="38" s="1"/>
  <c r="AM52" i="38"/>
  <c r="AP52" i="38" s="1"/>
  <c r="AS34" i="38"/>
  <c r="AS37" i="38"/>
  <c r="AS49" i="38"/>
  <c r="AS52" i="38"/>
  <c r="AM56" i="38"/>
  <c r="AP56" i="38" s="1"/>
  <c r="AM59" i="38"/>
  <c r="AP59" i="38" s="1"/>
  <c r="AM62" i="38"/>
  <c r="AP62" i="38" s="1"/>
  <c r="AM65" i="38"/>
  <c r="AP65" i="38" s="1"/>
  <c r="AM69" i="38"/>
  <c r="AP69" i="38" s="1"/>
  <c r="AM72" i="38"/>
  <c r="AP72" i="38"/>
  <c r="AM75" i="38"/>
  <c r="AP75" i="38" s="1"/>
  <c r="AM78" i="38"/>
  <c r="AP78" i="38" s="1"/>
  <c r="AM81" i="38"/>
  <c r="AP81" i="38" s="1"/>
  <c r="AM84" i="38"/>
  <c r="AP84" i="38" s="1"/>
  <c r="AM87" i="38"/>
  <c r="AP87" i="38" s="1"/>
  <c r="AM90" i="38"/>
  <c r="AP90" i="38" s="1"/>
  <c r="AM93" i="38"/>
  <c r="AP93" i="38" s="1"/>
  <c r="AM96" i="38"/>
  <c r="AP96" i="38" s="1"/>
  <c r="AM103" i="38"/>
  <c r="AP103" i="38" s="1"/>
  <c r="AM106" i="38"/>
  <c r="AP106" i="38" s="1"/>
  <c r="AS96" i="38"/>
  <c r="AW22" i="38"/>
  <c r="AV22" i="38"/>
  <c r="BD53" i="38"/>
  <c r="BD114" i="38" s="1"/>
  <c r="BD66" i="38"/>
  <c r="BD97" i="38"/>
  <c r="BL97" i="38"/>
  <c r="BK97" i="38"/>
  <c r="BJ97" i="38"/>
  <c r="BI97" i="38"/>
  <c r="BG97" i="38"/>
  <c r="BF97" i="38"/>
  <c r="BG66" i="38"/>
  <c r="P14" i="37"/>
  <c r="BF66" i="38"/>
  <c r="L14" i="37" s="1"/>
  <c r="C14" i="37"/>
  <c r="BG53" i="38"/>
  <c r="BG114" i="38" s="1"/>
  <c r="P13" i="37"/>
  <c r="BF53" i="38"/>
  <c r="C13" i="37"/>
  <c r="R18" i="35"/>
  <c r="K10" i="38" s="1"/>
  <c r="K9" i="38"/>
  <c r="K6" i="38"/>
  <c r="R5" i="38"/>
  <c r="O5" i="38"/>
  <c r="K5" i="38"/>
  <c r="BL66" i="38"/>
  <c r="AG14" i="37" s="1"/>
  <c r="BK53" i="38"/>
  <c r="AD13" i="37" s="1"/>
  <c r="BK66" i="38"/>
  <c r="AD14" i="37" s="1"/>
  <c r="BJ53" i="38"/>
  <c r="BJ66" i="38"/>
  <c r="AA14" i="37" s="1"/>
  <c r="BI53" i="38"/>
  <c r="X13" i="37" s="1"/>
  <c r="BI66" i="38"/>
  <c r="AX106" i="38"/>
  <c r="AW106" i="38"/>
  <c r="AV106" i="38"/>
  <c r="AX103" i="38"/>
  <c r="AW103" i="38"/>
  <c r="AV103" i="38"/>
  <c r="AX100" i="38"/>
  <c r="AW100" i="38"/>
  <c r="AV100" i="38"/>
  <c r="AX43" i="38"/>
  <c r="AW43" i="38"/>
  <c r="AV43" i="38"/>
  <c r="AV19" i="38"/>
  <c r="R13" i="35"/>
  <c r="K8" i="38" s="1"/>
  <c r="R12" i="35"/>
  <c r="N7" i="38" s="1"/>
  <c r="AM11" i="35"/>
  <c r="S28" i="23"/>
  <c r="AE28" i="23"/>
  <c r="AK28" i="23"/>
  <c r="AD20" i="35"/>
  <c r="P40" i="18"/>
  <c r="N38" i="18"/>
  <c r="AH8" i="36"/>
  <c r="AH9" i="36"/>
  <c r="Y15" i="23"/>
  <c r="N9" i="18"/>
  <c r="O9" i="18"/>
  <c r="P9" i="18"/>
  <c r="N23" i="18"/>
  <c r="O23" i="18"/>
  <c r="P23" i="18"/>
  <c r="AD12" i="37"/>
  <c r="AA12" i="37"/>
  <c r="X12" i="37"/>
  <c r="AB8" i="36"/>
  <c r="AB9" i="36"/>
  <c r="AN17" i="37"/>
  <c r="R17" i="35"/>
  <c r="P38" i="18"/>
  <c r="P35" i="18"/>
  <c r="N19" i="18"/>
  <c r="O19" i="18"/>
  <c r="P19" i="18"/>
  <c r="S15" i="23"/>
  <c r="N13" i="18"/>
  <c r="N35" i="18"/>
  <c r="N39" i="18"/>
  <c r="N40" i="18"/>
  <c r="M42" i="18"/>
  <c r="AN36" i="35" s="1"/>
  <c r="X24" i="36"/>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Y28" i="23"/>
  <c r="X14" i="37"/>
  <c r="L13" i="37" l="1"/>
  <c r="BF114" i="38"/>
  <c r="L17" i="37"/>
  <c r="BE97" i="38"/>
  <c r="BH66" i="38"/>
  <c r="T14" i="37" s="1"/>
  <c r="P45" i="18"/>
  <c r="AA13" i="37"/>
  <c r="N42" i="18"/>
  <c r="P17" i="37"/>
  <c r="AN35" i="35"/>
  <c r="BH97" i="38"/>
  <c r="BE53" i="38"/>
  <c r="AJ13" i="37"/>
  <c r="P42" i="18"/>
  <c r="P37" i="18"/>
  <c r="K7" i="38"/>
  <c r="AJ14" i="37"/>
  <c r="BE66" i="38"/>
  <c r="AM11" i="38"/>
  <c r="AQ49" i="38" s="1"/>
  <c r="AP11" i="38"/>
  <c r="AQ65" i="38" s="1"/>
  <c r="AS65" i="38" s="1"/>
  <c r="X17" i="37"/>
  <c r="N37" i="18"/>
  <c r="AE14" i="23"/>
  <c r="AE15" i="23" s="1"/>
  <c r="AH12" i="36"/>
  <c r="X23" i="36"/>
  <c r="R19" i="35"/>
  <c r="AS11" i="38"/>
  <c r="AQ78" i="38" s="1"/>
  <c r="AS78" i="38" s="1"/>
  <c r="AQ59" i="38"/>
  <c r="AS59" i="38" s="1"/>
  <c r="AG13" i="37"/>
  <c r="BH53" i="38"/>
  <c r="BH114" i="38" s="1"/>
  <c r="H13" i="37" l="1"/>
  <c r="BE114" i="38"/>
  <c r="AG17" i="37"/>
  <c r="AA17" i="37"/>
  <c r="N46" i="18"/>
  <c r="M47" i="18" s="1"/>
  <c r="AQ62" i="38"/>
  <c r="AS62" i="38" s="1"/>
  <c r="AD17" i="37"/>
  <c r="AQ56" i="38"/>
  <c r="P46" i="18"/>
  <c r="AU29" i="23"/>
  <c r="AM83" i="46"/>
  <c r="AJ17" i="37"/>
  <c r="AQ72" i="38"/>
  <c r="AS72" i="38" s="1"/>
  <c r="AQ90" i="38"/>
  <c r="AS90" i="38" s="1"/>
  <c r="AQ106" i="38"/>
  <c r="AS106" i="38" s="1"/>
  <c r="AQ100" i="38"/>
  <c r="AS100" i="38" s="1"/>
  <c r="AQ103" i="38"/>
  <c r="AS103" i="38" s="1"/>
  <c r="AQ84" i="38"/>
  <c r="AS84" i="38" s="1"/>
  <c r="AQ40" i="38"/>
  <c r="AQ22" i="38"/>
  <c r="AS22" i="38" s="1"/>
  <c r="AQ31" i="38"/>
  <c r="AQ25" i="38"/>
  <c r="AS25" i="38" s="1"/>
  <c r="AQ69" i="38"/>
  <c r="AS69" i="38" s="1"/>
  <c r="AQ93" i="38"/>
  <c r="AS93" i="38" s="1"/>
  <c r="AQ16" i="38"/>
  <c r="AQ37" i="38"/>
  <c r="H14" i="37"/>
  <c r="T13" i="37"/>
  <c r="AQ43" i="38"/>
  <c r="AS43" i="38" s="1"/>
  <c r="AQ19" i="38"/>
  <c r="AS19" i="38" s="1"/>
  <c r="AQ28" i="38"/>
  <c r="AS28" i="38" s="1"/>
  <c r="AQ46" i="38"/>
  <c r="AQ34" i="38"/>
  <c r="AQ96" i="38"/>
  <c r="AQ81" i="38"/>
  <c r="AQ52" i="38"/>
  <c r="AQ87" i="38"/>
  <c r="AQ75" i="38"/>
  <c r="AS75" i="38" s="1"/>
  <c r="AU7" i="23" l="1"/>
  <c r="K29" i="46"/>
  <c r="AR56" i="38"/>
  <c r="AR55" i="38" s="1"/>
  <c r="H17" i="37"/>
  <c r="T17" i="37"/>
  <c r="AV29" i="23"/>
  <c r="AW29" i="23"/>
  <c r="AS56" i="38"/>
  <c r="AT56" i="38" s="1"/>
  <c r="AT55" i="38" s="1"/>
  <c r="AV7" i="23"/>
  <c r="AW7" i="23"/>
  <c r="AM84" i="46"/>
  <c r="AM82" i="46"/>
  <c r="AM86" i="46"/>
  <c r="AM87" i="46"/>
  <c r="AM85" i="46"/>
  <c r="AT69" i="38"/>
  <c r="AT100" i="38"/>
  <c r="AT99" i="38" s="1"/>
  <c r="AR100" i="38"/>
  <c r="AR99" i="38" s="1"/>
  <c r="AR46" i="38"/>
  <c r="AS46" i="38"/>
  <c r="AT46" i="38" s="1"/>
  <c r="AR31" i="38"/>
  <c r="AS31" i="38"/>
  <c r="AT31" i="38" s="1"/>
  <c r="AR81" i="38"/>
  <c r="AS81" i="38"/>
  <c r="AT81" i="38" s="1"/>
  <c r="AR69" i="38"/>
  <c r="AR87" i="38"/>
  <c r="AS87" i="38"/>
  <c r="AT87" i="38" s="1"/>
  <c r="AR16" i="38"/>
  <c r="AS16" i="38"/>
  <c r="AT16" i="38" s="1"/>
  <c r="AR40" i="38"/>
  <c r="AS40" i="38"/>
  <c r="AT40" i="38" s="1"/>
  <c r="AP30" i="23" l="1"/>
  <c r="AT68" i="38"/>
  <c r="AT15" i="38"/>
  <c r="AA5" i="38"/>
  <c r="AB66" i="46" s="1"/>
  <c r="AR68" i="38"/>
  <c r="AR15" i="38"/>
</calcChain>
</file>

<file path=xl/comments1.xml><?xml version="1.0" encoding="utf-8"?>
<comments xmlns="http://schemas.openxmlformats.org/spreadsheetml/2006/main">
  <authors>
    <author>田部井</author>
    <author>総量削減課</author>
  </authors>
  <commentList>
    <comment ref="T7" authorId="0" shapeId="0">
      <text>
        <r>
          <rPr>
            <sz val="9"/>
            <color indexed="81"/>
            <rFont val="ＭＳ Ｐゴシック"/>
            <family val="3"/>
            <charset val="128"/>
          </rPr>
          <t>届出者、代理人を選択してください。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0"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 xml:space="preserve">№9で『0』を選択した場合は、
『0』しか選択できません。
</t>
        </r>
      </text>
    </comment>
    <comment ref="AG49"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69"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8"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6"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text>
        <r>
          <rPr>
            <b/>
            <sz val="14"/>
            <color indexed="12"/>
            <rFont val="Meiryo UI"/>
            <family val="3"/>
            <charset val="128"/>
          </rPr>
          <t>該当無を選択した場合、
備考欄に「オーナー資産」か「該当設備無し」
を記載してください。</t>
        </r>
      </text>
    </comment>
    <comment ref="AG103" authorId="0" shapeId="0">
      <text>
        <r>
          <rPr>
            <b/>
            <sz val="14"/>
            <color indexed="12"/>
            <rFont val="Meiryo UI"/>
            <family val="3"/>
            <charset val="128"/>
          </rPr>
          <t>該当無を選択した場合、
備考欄に「オーナー資産」又は「該当設備無し」
を記載してください。</t>
        </r>
      </text>
    </comment>
    <comment ref="AG106" authorId="0" shapeId="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<sst xmlns="http://schemas.openxmlformats.org/spreadsheetml/2006/main" count="843" uniqueCount="651">
  <si>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</si>
  <si>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</si>
  <si>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</si>
  <si>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</si>
  <si>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</si>
  <si>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</si>
  <si>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</si>
  <si>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</si>
  <si>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該当無</t>
    <phoneticPr fontId="2"/>
  </si>
  <si>
    <t>業種
（商業）
対策分類</t>
    <rPh sb="0" eb="2">
      <t>ギョウシュ</t>
    </rPh>
    <rPh sb="4" eb="6">
      <t>ショウギョウ</t>
    </rPh>
    <rPh sb="9" eb="11">
      <t>タイサク</t>
    </rPh>
    <rPh sb="11" eb="13">
      <t>ブンルイ</t>
    </rPh>
    <phoneticPr fontId="2"/>
  </si>
  <si>
    <t>テナント点検表【商業版】</t>
    <rPh sb="4" eb="6">
      <t>テンケン</t>
    </rPh>
    <rPh sb="6" eb="7">
      <t>ヒョウ</t>
    </rPh>
    <rPh sb="8" eb="10">
      <t>ショウギョウ</t>
    </rPh>
    <rPh sb="10" eb="11">
      <t>バン</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</si>
  <si>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</si>
  <si>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</si>
  <si>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</si>
  <si>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</si>
  <si>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</si>
  <si>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</si>
  <si>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</si>
  <si>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</si>
  <si>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</si>
  <si>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</si>
  <si>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</si>
  <si>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</si>
  <si>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</si>
  <si>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</si>
  <si>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該当無</t>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</si>
  <si>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</si>
  <si>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</si>
  <si>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１：測定している
０：測定していない</t>
    <rPh sb="2" eb="4">
      <t>ソクテイ</t>
    </rPh>
    <rPh sb="11" eb="13">
      <t>ソクテイ</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</si>
  <si>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</si>
  <si>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照明点灯時間の適正化</t>
    <rPh sb="0" eb="2">
      <t>ショウメイ</t>
    </rPh>
    <rPh sb="2" eb="4">
      <t>テントウ</t>
    </rPh>
    <rPh sb="4" eb="6">
      <t>ジカン</t>
    </rPh>
    <rPh sb="7" eb="10">
      <t>テキセイカ</t>
    </rPh>
    <phoneticPr fontId="2"/>
  </si>
  <si>
    <t>２：１に加えて、実施状況を把握している
１：設定している
０：設定していない
該当無：24時間営業</t>
    <rPh sb="4" eb="5">
      <t>クワ</t>
    </rPh>
    <rPh sb="8" eb="10">
      <t>ジッシ</t>
    </rPh>
    <rPh sb="10" eb="12">
      <t>ジョウキョウ</t>
    </rPh>
    <rPh sb="13" eb="15">
      <t>ハアク</t>
    </rPh>
    <rPh sb="22" eb="24">
      <t>セッテイ</t>
    </rPh>
    <rPh sb="31" eb="33">
      <t>セッテイ</t>
    </rPh>
    <rPh sb="39" eb="41">
      <t>ガイトウ</t>
    </rPh>
    <rPh sb="41" eb="42">
      <t>ナシ</t>
    </rPh>
    <rPh sb="45" eb="47">
      <t>ジカン</t>
    </rPh>
    <rPh sb="47" eb="49">
      <t>エイギョウ</t>
    </rPh>
    <phoneticPr fontId="2"/>
  </si>
  <si>
    <t>室内温度の適正化</t>
    <rPh sb="0" eb="2">
      <t>シツナイ</t>
    </rPh>
    <rPh sb="2" eb="4">
      <t>オンド</t>
    </rPh>
    <rPh sb="5" eb="7">
      <t>テキセイ</t>
    </rPh>
    <rPh sb="7" eb="8">
      <t>カ</t>
    </rPh>
    <phoneticPr fontId="2"/>
  </si>
  <si>
    <t>夏季の「実際の室内温度」の適正化（26℃以上）を、どの程度の割合で実施しているか</t>
    <rPh sb="0" eb="2">
      <t>カキ</t>
    </rPh>
    <rPh sb="20" eb="22">
      <t>イジョウ</t>
    </rPh>
    <phoneticPr fontId="2"/>
  </si>
  <si>
    <t>トイレ</t>
    <phoneticPr fontId="2"/>
  </si>
  <si>
    <t>省エネ自動販売機又は自動販売機の利用時間を反映した運転の停止などスケジュール制御が、自動販売機全台数に対して、どの程度導入しているか</t>
    <rPh sb="47" eb="48">
      <t>ゼン</t>
    </rPh>
    <rPh sb="48" eb="49">
      <t>ダイ</t>
    </rPh>
    <rPh sb="49" eb="50">
      <t>スウ</t>
    </rPh>
    <phoneticPr fontId="2"/>
  </si>
  <si>
    <t>売場の主な部門</t>
    <rPh sb="0" eb="2">
      <t>ウリバ</t>
    </rPh>
    <rPh sb="3" eb="4">
      <t>オモ</t>
    </rPh>
    <rPh sb="5" eb="7">
      <t>ブモン</t>
    </rPh>
    <phoneticPr fontId="2"/>
  </si>
  <si>
    <t>以下、売場に食料品部門、飲食部門又は該当設備がある場合はお答えください（全てない場合は、右で「×」を選択してください）</t>
    <rPh sb="18" eb="20">
      <t>ガイトウ</t>
    </rPh>
    <phoneticPr fontId="2"/>
  </si>
  <si>
    <t>ショーケース</t>
    <phoneticPr fontId="2"/>
  </si>
  <si>
    <t>冷凍・冷蔵設備</t>
    <rPh sb="0" eb="2">
      <t>レイトウ</t>
    </rPh>
    <rPh sb="3" eb="5">
      <t>レイゾウ</t>
    </rPh>
    <rPh sb="5" eb="7">
      <t>セツビ</t>
    </rPh>
    <phoneticPr fontId="2"/>
  </si>
  <si>
    <t>厨房機器</t>
    <rPh sb="0" eb="2">
      <t>チュウボウ</t>
    </rPh>
    <rPh sb="2" eb="4">
      <t>キキ</t>
    </rPh>
    <phoneticPr fontId="2"/>
  </si>
  <si>
    <t>その他売場部門</t>
    <rPh sb="2" eb="3">
      <t>ホカ</t>
    </rPh>
    <rPh sb="3" eb="5">
      <t>ウリバ</t>
    </rPh>
    <rPh sb="5" eb="7">
      <t>ブモン</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</si>
  <si>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</si>
  <si>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</si>
  <si>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</si>
  <si>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</si>
  <si>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</si>
  <si>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</si>
  <si>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</si>
  <si>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</si>
  <si>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</si>
  <si>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</si>
  <si>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</si>
  <si>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</si>
  <si>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</si>
  <si>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</si>
  <si>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</si>
  <si>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</si>
  <si>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</si>
  <si>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</si>
  <si>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</si>
  <si>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</si>
  <si>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</si>
  <si>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</si>
  <si>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</si>
  <si>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</si>
  <si>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</si>
  <si>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</si>
  <si>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</si>
  <si>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</si>
  <si>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</si>
  <si>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</si>
  <si>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</si>
  <si>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</si>
  <si>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</si>
  <si>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</si>
  <si>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</si>
  <si>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</si>
  <si>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</si>
  <si>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</si>
  <si>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</si>
  <si>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</si>
  <si>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</si>
  <si>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</si>
  <si>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</si>
  <si>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</si>
  <si>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</si>
  <si>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</si>
  <si>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</si>
  <si>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</si>
  <si>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</si>
  <si>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</si>
  <si>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</si>
  <si>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</si>
  <si>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</si>
  <si>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</si>
  <si>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</si>
  <si>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</si>
  <si>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</si>
  <si>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</si>
  <si>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</si>
  <si>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</si>
  <si>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</si>
  <si>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</si>
  <si>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</si>
  <si>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</si>
  <si>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</si>
  <si>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</si>
  <si>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</si>
  <si>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</si>
  <si>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</si>
  <si>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</si>
  <si>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</si>
  <si>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</si>
  <si>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</si>
  <si>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</si>
  <si>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</si>
  <si>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</si>
  <si>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</si>
  <si>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</si>
  <si>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</si>
  <si>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</si>
  <si>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</si>
  <si>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</si>
  <si>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</si>
  <si>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</si>
  <si>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</si>
  <si>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</si>
  <si>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</si>
  <si>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</si>
  <si>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</si>
  <si>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洗浄便座暖房の夏季停止を実施しているか
（オーナー資産の場合は、協力しているか）</t>
    <rPh sb="12" eb="14">
      <t>ジッシ</t>
    </rPh>
    <rPh sb="25" eb="27">
      <t>シサン</t>
    </rPh>
    <rPh sb="28" eb="30">
      <t>バアイ</t>
    </rPh>
    <rPh sb="32" eb="34">
      <t>キョウリョク</t>
    </rPh>
    <phoneticPr fontId="2"/>
  </si>
  <si>
    <t>２：実施（協力している）
１：実施していないが、オーナーに提案
０：実施無し
該当無：設置していない</t>
    <rPh sb="2" eb="4">
      <t>ジッシ</t>
    </rPh>
    <rPh sb="5" eb="7">
      <t>キョウリョク</t>
    </rPh>
    <rPh sb="15" eb="17">
      <t>ジッシ</t>
    </rPh>
    <rPh sb="29" eb="31">
      <t>テイアン</t>
    </rPh>
    <rPh sb="34" eb="36">
      <t>ジッシ</t>
    </rPh>
    <rPh sb="36" eb="37">
      <t>ナ</t>
    </rPh>
    <phoneticPr fontId="2"/>
  </si>
  <si>
    <t>トイレのエアクリーナーを停止しているか
（オーナー資産の場合は、協力しているか）</t>
    <rPh sb="12" eb="14">
      <t>テイシ</t>
    </rPh>
    <phoneticPr fontId="2"/>
  </si>
  <si>
    <t>３：完全に停止（協力している）
２：温風を停止、送風のみ稼動（協力している）
１：停止していないが、オーナーに提案
０：実施無し
該当無：設置していない</t>
    <rPh sb="8" eb="10">
      <t>キョウリョク</t>
    </rPh>
    <rPh sb="55" eb="57">
      <t>テイアン</t>
    </rPh>
    <rPh sb="60" eb="62">
      <t>ジッシ</t>
    </rPh>
    <rPh sb="62" eb="63">
      <t>ナ</t>
    </rPh>
    <phoneticPr fontId="2"/>
  </si>
  <si>
    <t>自動販売機</t>
    <rPh sb="0" eb="2">
      <t>ジドウ</t>
    </rPh>
    <rPh sb="2" eb="5">
      <t>ハンバイキ</t>
    </rPh>
    <phoneticPr fontId="2"/>
  </si>
  <si>
    <t>g1：</t>
    <phoneticPr fontId="2"/>
  </si>
  <si>
    <t>g2：</t>
    <phoneticPr fontId="2"/>
  </si>
  <si>
    <t>該当無</t>
    <phoneticPr fontId="2"/>
  </si>
  <si>
    <t>１：なっている
０：なっていない</t>
    <phoneticPr fontId="2"/>
  </si>
  <si>
    <t>該当無</t>
    <phoneticPr fontId="2"/>
  </si>
  <si>
    <t>該当無</t>
    <phoneticPr fontId="2"/>
  </si>
  <si>
    <t>該当無</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</si>
  <si>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</si>
  <si>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</si>
  <si>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</si>
  <si>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</si>
  <si>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</si>
  <si>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</si>
  <si>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</si>
  <si>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</si>
  <si>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</si>
  <si>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</si>
  <si>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</si>
  <si>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</si>
  <si>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</si>
  <si>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</si>
  <si>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</si>
  <si>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</si>
  <si>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</si>
  <si>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</si>
  <si>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</si>
  <si>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</si>
  <si>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</si>
  <si>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</si>
  <si>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</si>
  <si>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</si>
  <si>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</si>
  <si>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</si>
  <si>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</si>
  <si>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</si>
  <si>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</si>
  <si>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</si>
  <si>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</si>
  <si>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</si>
  <si>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</si>
  <si>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</si>
  <si>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</si>
  <si>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</si>
  <si>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</si>
  <si>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</si>
  <si>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</si>
  <si>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</si>
  <si>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</si>
  <si>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</si>
  <si>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</si>
  <si>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</si>
  <si>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</si>
  <si>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</si>
  <si>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</si>
  <si>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</si>
  <si>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</si>
  <si>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</si>
  <si>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</si>
  <si>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</si>
  <si>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</si>
  <si>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</si>
  <si>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</si>
  <si>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</si>
  <si>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</si>
  <si>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</si>
  <si>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</si>
  <si>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</si>
  <si>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</si>
  <si>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</si>
  <si>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</si>
  <si>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</si>
  <si>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</si>
  <si>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</si>
  <si>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</si>
  <si>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</si>
  <si>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</si>
  <si>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</si>
  <si>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</si>
  <si>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</si>
  <si>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</si>
  <si>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</si>
  <si>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</si>
  <si>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</si>
  <si>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</si>
  <si>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</si>
  <si>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</si>
  <si>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</si>
  <si>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</si>
  <si>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</si>
  <si>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</si>
  <si>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</si>
  <si>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</si>
  <si>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</si>
  <si>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</si>
  <si>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</si>
  <si>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</si>
  <si>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</si>
  <si>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</si>
  <si>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</si>
  <si>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</si>
  <si>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</si>
  <si>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</si>
  <si>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</si>
  <si>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</si>
  <si>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</si>
  <si>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</si>
  <si>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</si>
  <si>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</si>
  <si>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</si>
  <si>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</si>
  <si>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</si>
  <si>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</si>
  <si>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</si>
  <si>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</si>
  <si>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</si>
  <si>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</si>
  <si>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</si>
  <si>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</si>
  <si>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</si>
  <si>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</si>
  <si>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</si>
  <si>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</si>
  <si>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</si>
  <si>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</si>
  <si>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</si>
  <si>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</si>
  <si>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</si>
  <si>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</si>
  <si>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</si>
  <si>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</si>
  <si>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</si>
  <si>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</si>
  <si>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</si>
  <si>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</si>
  <si>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</si>
  <si>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</si>
  <si>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</si>
  <si>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</si>
  <si>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</si>
  <si>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</si>
  <si>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</si>
  <si>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</si>
  <si>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</si>
  <si>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</si>
  <si>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</si>
  <si>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</si>
  <si>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</si>
  <si>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</si>
  <si>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</si>
  <si>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</si>
  <si>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</si>
  <si>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</si>
  <si>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</si>
  <si>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</si>
  <si>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</si>
  <si>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</si>
  <si>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</si>
  <si>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</si>
  <si>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</si>
  <si>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</si>
  <si>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</si>
  <si>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</si>
  <si>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</si>
  <si>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</si>
  <si>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</si>
  <si>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</si>
  <si>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</si>
  <si>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</si>
  <si>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</si>
  <si>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</si>
  <si>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</si>
  <si>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</si>
  <si>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</si>
  <si>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</si>
  <si>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</si>
  <si>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</si>
  <si>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</si>
  <si>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</si>
  <si>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</si>
  <si>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</si>
  <si>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</si>
  <si>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</si>
  <si>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</si>
  <si>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</si>
  <si>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</si>
  <si>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</si>
  <si>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</si>
  <si>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</si>
  <si>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</si>
  <si>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</si>
  <si>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</si>
  <si>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</si>
  <si>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</si>
  <si>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</si>
  <si>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</si>
  <si>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</si>
  <si>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</si>
  <si>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</si>
  <si>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</si>
  <si>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</si>
  <si>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</si>
  <si>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</si>
  <si>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</si>
  <si>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</si>
  <si>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</si>
  <si>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</si>
  <si>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</si>
  <si>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</si>
  <si>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</si>
  <si>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</si>
  <si>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</si>
  <si>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</si>
  <si>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</si>
  <si>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</si>
  <si>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</si>
  <si>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</si>
  <si>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</si>
  <si>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</si>
  <si>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</si>
  <si>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</si>
  <si>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</si>
  <si>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</si>
  <si>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</si>
  <si>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</si>
  <si>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</si>
  <si>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</si>
  <si>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</si>
  <si>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</si>
  <si>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</si>
  <si>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</si>
  <si>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</si>
  <si>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</si>
  <si>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</si>
  <si>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</si>
  <si>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</si>
  <si>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</si>
  <si>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</si>
  <si>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</si>
  <si>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</si>
  <si>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</si>
  <si>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</si>
  <si>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</si>
  <si>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</si>
  <si>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</si>
  <si>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</si>
  <si>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</si>
  <si>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</si>
  <si>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</si>
  <si>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</si>
  <si>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</si>
  <si>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</si>
  <si>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</si>
  <si>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</si>
  <si>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</si>
  <si>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</si>
  <si>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</si>
  <si>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</si>
  <si>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</si>
  <si>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</si>
  <si>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</si>
  <si>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</si>
  <si>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</si>
  <si>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</si>
  <si>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</si>
  <si>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</si>
  <si>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</si>
  <si>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</si>
  <si>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</si>
  <si>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</si>
  <si>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</si>
  <si>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</si>
  <si>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</si>
  <si>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</si>
  <si>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</si>
  <si>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</si>
  <si>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</si>
  <si>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</si>
  <si>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</si>
  <si>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</si>
  <si>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</si>
  <si>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</si>
  <si>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</si>
  <si>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</si>
  <si>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</si>
  <si>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</si>
  <si>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</si>
  <si>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</si>
  <si>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</si>
  <si>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</si>
  <si>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</si>
  <si>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</si>
  <si>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</si>
  <si>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</si>
  <si>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</si>
  <si>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</si>
  <si>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</si>
  <si>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</si>
  <si>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</si>
  <si>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</si>
  <si>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</si>
  <si>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</si>
  <si>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</si>
  <si>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</si>
  <si>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</si>
  <si>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</si>
  <si>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</si>
  <si>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</si>
  <si>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</si>
  <si>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</si>
  <si>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</si>
  <si>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</si>
  <si>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</si>
  <si>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</si>
  <si>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</si>
  <si>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</si>
  <si>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</si>
  <si>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</si>
  <si>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</si>
  <si>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</si>
  <si>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</si>
  <si>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</si>
  <si>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</si>
  <si>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</si>
  <si>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</si>
  <si>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連絡先（電話番号等）</t>
    <rPh sb="0" eb="3">
      <t>レンラクサキ</t>
    </rPh>
    <rPh sb="4" eb="6">
      <t>デンワ</t>
    </rPh>
    <rPh sb="6" eb="8">
      <t>バンゴウ</t>
    </rPh>
    <rPh sb="8" eb="9">
      <t>トウ</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</si>
  <si>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</si>
  <si>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r>
      <t>照度を測定しているか
（「１」を選択した場合、物販・食料品・飲食の各エリアの平均照度を</t>
    </r>
    <r>
      <rPr>
        <u/>
        <sz val="11"/>
        <color indexed="10"/>
        <rFont val="HG丸ｺﾞｼｯｸM-PRO"/>
        <family val="3"/>
        <charset val="128"/>
      </rPr>
      <t>備考欄</t>
    </r>
    <r>
      <rPr>
        <sz val="11"/>
        <rFont val="HG丸ｺﾞｼｯｸM-PRO"/>
        <family val="3"/>
        <charset val="128"/>
      </rPr>
      <t>に記載）</t>
    </r>
    <rPh sb="0" eb="2">
      <t>ショウド</t>
    </rPh>
    <rPh sb="3" eb="5">
      <t>ソクテイ</t>
    </rPh>
    <rPh sb="16" eb="18">
      <t>センタク</t>
    </rPh>
    <rPh sb="20" eb="22">
      <t>バアイ</t>
    </rPh>
    <rPh sb="23" eb="25">
      <t>ブッパン</t>
    </rPh>
    <rPh sb="26" eb="29">
      <t>ショクリョウヒン</t>
    </rPh>
    <rPh sb="30" eb="32">
      <t>インショク</t>
    </rPh>
    <rPh sb="33" eb="34">
      <t>カク</t>
    </rPh>
    <rPh sb="38" eb="40">
      <t>ヘイキン</t>
    </rPh>
    <rPh sb="40" eb="42">
      <t>ショウド</t>
    </rPh>
    <rPh sb="43" eb="45">
      <t>ビコウ</t>
    </rPh>
    <rPh sb="45" eb="46">
      <t>ラン</t>
    </rPh>
    <rPh sb="47" eb="49">
      <t>キサイ</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</si>
  <si>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</si>
  <si>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</si>
  <si>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以下、売場（物販・食料品・飲食）の主な部門について、</t>
    </r>
    <r>
      <rPr>
        <b/>
        <u/>
        <sz val="11"/>
        <color indexed="10"/>
        <rFont val="HGS創英角ﾎﾟｯﾌﾟ体"/>
        <family val="3"/>
        <charset val="128"/>
      </rPr>
      <t>昨年度</t>
    </r>
    <r>
      <rPr>
        <sz val="11"/>
        <color indexed="8"/>
        <rFont val="HG丸ｺﾞｼｯｸM-PRO"/>
        <family val="3"/>
        <charset val="128"/>
      </rPr>
      <t>の状況をお答えください（主な部門とは、上記で最も面積比率の高い部門のこと）</t>
    </r>
    <rPh sb="0" eb="2">
      <t>イカ</t>
    </rPh>
    <rPh sb="3" eb="5">
      <t>ウリバ</t>
    </rPh>
    <rPh sb="6" eb="8">
      <t>ブッパン</t>
    </rPh>
    <rPh sb="9" eb="12">
      <t>ショクリョウヒン</t>
    </rPh>
    <rPh sb="13" eb="15">
      <t>インショク</t>
    </rPh>
    <rPh sb="17" eb="18">
      <t>オモ</t>
    </rPh>
    <rPh sb="19" eb="21">
      <t>ブモン</t>
    </rPh>
    <rPh sb="26" eb="29">
      <t>サクネンド</t>
    </rPh>
    <rPh sb="30" eb="32">
      <t>ジョウキョウ</t>
    </rPh>
    <rPh sb="34" eb="35">
      <t>コタ</t>
    </rPh>
    <rPh sb="41" eb="42">
      <t>オモ</t>
    </rPh>
    <rPh sb="43" eb="45">
      <t>ブモン</t>
    </rPh>
    <rPh sb="48" eb="50">
      <t>ジョウキ</t>
    </rPh>
    <rPh sb="51" eb="52">
      <t>モット</t>
    </rPh>
    <rPh sb="53" eb="55">
      <t>メンセキ</t>
    </rPh>
    <rPh sb="55" eb="57">
      <t>ヒリツ</t>
    </rPh>
    <rPh sb="58" eb="59">
      <t>タカ</t>
    </rPh>
    <rPh sb="60" eb="62">
      <t>ブモン</t>
    </rPh>
    <phoneticPr fontId="2"/>
  </si>
  <si>
    <t>２：全台数導入
１：一部導入
０：導入されていない
該当無：設置していない</t>
    <rPh sb="2" eb="3">
      <t>ゼン</t>
    </rPh>
    <rPh sb="3" eb="4">
      <t>ダイ</t>
    </rPh>
    <rPh sb="4" eb="5">
      <t>スウ</t>
    </rPh>
    <rPh sb="26" eb="28">
      <t>ガイトウ</t>
    </rPh>
    <rPh sb="28" eb="29">
      <t>ナシ</t>
    </rPh>
    <rPh sb="30" eb="32">
      <t>セッチ</t>
    </rPh>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</si>
  <si>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</si>
  <si>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</si>
  <si>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</si>
  <si>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</si>
  <si>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</si>
  <si>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</si>
  <si>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</si>
  <si>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</si>
  <si>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</si>
  <si>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</si>
  <si>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</si>
  <si>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</si>
  <si>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</si>
  <si>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</si>
  <si>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</si>
  <si>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</si>
  <si>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</si>
  <si>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</si>
  <si>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</si>
  <si>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</si>
  <si>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</si>
  <si>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</si>
  <si>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</si>
  <si>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</si>
  <si>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</si>
  <si>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</si>
  <si>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</si>
  <si>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</si>
  <si>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</si>
  <si>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</si>
  <si>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</si>
  <si>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</si>
  <si>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</si>
  <si>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</si>
  <si>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</si>
  <si>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</si>
  <si>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</si>
  <si>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</si>
  <si>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</si>
  <si>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</si>
  <si>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</si>
  <si>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</si>
  <si>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</si>
  <si>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</si>
  <si>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</si>
  <si>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</si>
  <si>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</si>
  <si>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</si>
  <si>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</si>
  <si>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t>S</t>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</si>
  <si>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</si>
  <si>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</si>
  <si>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</si>
  <si>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</si>
  <si>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</si>
  <si>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</si>
  <si>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</si>
  <si>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</si>
  <si>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B</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</si>
  <si>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</si>
  <si>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</si>
  <si>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</si>
  <si>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</si>
  <si>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</si>
  <si>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</si>
  <si>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</si>
  <si>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</si>
  <si>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</si>
  <si>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</si>
  <si>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</si>
  <si>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</si>
  <si>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</si>
  <si>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２：起動時間及び停止時間について実施
１：起動時間又は停止時間について実施
０：実施無し
該当無：24時間営業</t>
    <rPh sb="2" eb="4">
      <t>キドウ</t>
    </rPh>
    <rPh sb="4" eb="6">
      <t>ジカン</t>
    </rPh>
    <rPh sb="6" eb="7">
      <t>オヨ</t>
    </rPh>
    <rPh sb="8" eb="10">
      <t>テイシ</t>
    </rPh>
    <rPh sb="10" eb="12">
      <t>ジカン</t>
    </rPh>
    <rPh sb="16" eb="18">
      <t>ジッシ</t>
    </rPh>
    <rPh sb="21" eb="23">
      <t>キドウ</t>
    </rPh>
    <rPh sb="23" eb="25">
      <t>ジカン</t>
    </rPh>
    <rPh sb="25" eb="26">
      <t>マタ</t>
    </rPh>
    <rPh sb="27" eb="29">
      <t>テイシ</t>
    </rPh>
    <rPh sb="29" eb="31">
      <t>ジカン</t>
    </rPh>
    <rPh sb="35" eb="37">
      <t>ジッシ</t>
    </rPh>
    <rPh sb="40" eb="42">
      <t>ジッシ</t>
    </rPh>
    <rPh sb="42" eb="43">
      <t>ナ</t>
    </rPh>
    <rPh sb="45" eb="47">
      <t>ガイトウ</t>
    </rPh>
    <rPh sb="47" eb="48">
      <t>ナシ</t>
    </rPh>
    <rPh sb="51" eb="53">
      <t>ジカン</t>
    </rPh>
    <rPh sb="53" eb="55">
      <t>エイギョウ</t>
    </rPh>
    <phoneticPr fontId="2"/>
  </si>
  <si>
    <t>１：左記例に挙げているような省エネ対策を行い、お客様への協力も呼びかけている
０：実施無し</t>
    <rPh sb="2" eb="4">
      <t>サキ</t>
    </rPh>
    <rPh sb="4" eb="5">
      <t>レイ</t>
    </rPh>
    <rPh sb="6" eb="7">
      <t>ア</t>
    </rPh>
    <rPh sb="14" eb="15">
      <t>ショウ</t>
    </rPh>
    <rPh sb="17" eb="19">
      <t>タイサク</t>
    </rPh>
    <rPh sb="20" eb="21">
      <t>オコナ</t>
    </rPh>
    <rPh sb="24" eb="26">
      <t>キャクサマ</t>
    </rPh>
    <rPh sb="28" eb="30">
      <t>キョウリョク</t>
    </rPh>
    <rPh sb="31" eb="32">
      <t>ヨ</t>
    </rPh>
    <rPh sb="41" eb="43">
      <t>ジッシ</t>
    </rPh>
    <rPh sb="43" eb="44">
      <t>ナ</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</si>
  <si>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</si>
  <si>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</si>
  <si>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</si>
  <si>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</si>
  <si>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</si>
  <si>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</si>
  <si>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</si>
  <si>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</si>
  <si>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</si>
  <si>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</si>
  <si>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</si>
  <si>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</si>
  <si>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</si>
  <si>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</si>
  <si>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</si>
  <si>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</si>
  <si>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３：２に加えて、社内アンケート調査等を行い、実施状況を把握
２：バックヤード・事務室、売場も含め実施
１：バックヤード・事務室又は売場にて実施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ウリバ</t>
    </rPh>
    <rPh sb="46" eb="47">
      <t>フク</t>
    </rPh>
    <rPh sb="48" eb="50">
      <t>ジッシ</t>
    </rPh>
    <rPh sb="63" eb="64">
      <t>マタ</t>
    </rPh>
    <rPh sb="65" eb="67">
      <t>ウリバ</t>
    </rPh>
    <rPh sb="69" eb="71">
      <t>ジッシ</t>
    </rPh>
    <rPh sb="74" eb="76">
      <t>ジッシ</t>
    </rPh>
    <rPh sb="76" eb="77">
      <t>ナ</t>
    </rPh>
    <phoneticPr fontId="2"/>
  </si>
  <si>
    <t>以下、バックヤード・事務室（社員食堂等を含む）について、昨年度の状況をお答えください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</si>
  <si>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バックヤード：
事務室：</t>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</si>
  <si>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</si>
  <si>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</si>
  <si>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</si>
  <si>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</si>
  <si>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</si>
  <si>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</si>
  <si>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</si>
  <si>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点検表（商業版）</t>
    <rPh sb="0" eb="2">
      <t>テンケン</t>
    </rPh>
    <rPh sb="2" eb="3">
      <t>ヒョウ</t>
    </rPh>
    <rPh sb="4" eb="6">
      <t>ショウギョウ</t>
    </rPh>
    <rPh sb="6" eb="7">
      <t>バン</t>
    </rPh>
    <phoneticPr fontId="2"/>
  </si>
  <si>
    <t>※算定対象年度の排出量・原単位を、正しく入力してください。</t>
    <phoneticPr fontId="2"/>
  </si>
  <si>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</si>
  <si>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</si>
  <si>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</si>
  <si>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</si>
  <si>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</si>
  <si>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</si>
  <si>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</si>
  <si>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</si>
  <si>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</si>
  <si>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</si>
  <si>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</si>
  <si>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</si>
  <si>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No.</t>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</si>
  <si>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</si>
  <si>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</si>
  <si>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</si>
  <si>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</si>
  <si>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</si>
  <si>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</si>
  <si>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</si>
  <si>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特定テナント等事業者としての排出実績が２年分ある事業所が評価対象となります。</t>
    <phoneticPr fontId="2"/>
  </si>
  <si>
    <t>ﾒｰﾙｱﾄﾞﾚｽ</t>
    <phoneticPr fontId="22"/>
  </si>
  <si>
    <t>リスト用</t>
    <rPh sb="3" eb="4">
      <t>ヨウ</t>
    </rPh>
    <phoneticPr fontId="2"/>
  </si>
  <si>
    <t>ア</t>
    <phoneticPr fontId="2"/>
  </si>
  <si>
    <t>イ</t>
    <phoneticPr fontId="2"/>
  </si>
  <si>
    <t>ウ</t>
    <phoneticPr fontId="2"/>
  </si>
  <si>
    <t>エ</t>
    <phoneticPr fontId="2"/>
  </si>
  <si>
    <t>ア：FIT非化石証書</t>
    <phoneticPr fontId="2"/>
  </si>
  <si>
    <t>イ：非FIT非化石証書（再エネ指定）</t>
    <phoneticPr fontId="2"/>
  </si>
  <si>
    <t>営業時間に合わせた季節ごとの空調起動時間の適正化と、空調運転時間の短縮を図るため、営業終了時間前（概ね５分以上前）に、空調を停止しているか</t>
    <rPh sb="0" eb="2">
      <t>エイギョウ</t>
    </rPh>
    <rPh sb="2" eb="4">
      <t>ジカン</t>
    </rPh>
    <rPh sb="5" eb="6">
      <t>ア</t>
    </rPh>
    <rPh sb="9" eb="11">
      <t>キセツ</t>
    </rPh>
    <rPh sb="14" eb="16">
      <t>クウチョウ</t>
    </rPh>
    <rPh sb="16" eb="18">
      <t>キドウ</t>
    </rPh>
    <rPh sb="18" eb="20">
      <t>ジカン</t>
    </rPh>
    <rPh sb="21" eb="24">
      <t>テキセイカ</t>
    </rPh>
    <rPh sb="26" eb="28">
      <t>クウチョウ</t>
    </rPh>
    <rPh sb="28" eb="30">
      <t>ウンテン</t>
    </rPh>
    <rPh sb="30" eb="32">
      <t>ジカン</t>
    </rPh>
    <rPh sb="33" eb="35">
      <t>タンシュク</t>
    </rPh>
    <rPh sb="36" eb="37">
      <t>ハカ</t>
    </rPh>
    <rPh sb="41" eb="43">
      <t>エイギョウ</t>
    </rPh>
    <rPh sb="43" eb="45">
      <t>シュウリョウ</t>
    </rPh>
    <rPh sb="45" eb="47">
      <t>ジカン</t>
    </rPh>
    <rPh sb="47" eb="48">
      <t>マエ</t>
    </rPh>
    <rPh sb="49" eb="50">
      <t>オオム</t>
    </rPh>
    <rPh sb="52" eb="53">
      <t>フン</t>
    </rPh>
    <rPh sb="53" eb="55">
      <t>イジョウ</t>
    </rPh>
    <rPh sb="55" eb="56">
      <t>マエ</t>
    </rPh>
    <rPh sb="59" eb="61">
      <t>クウチョウ</t>
    </rPh>
    <rPh sb="62" eb="64">
      <t>テイシ</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</si>
  <si>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</si>
  <si>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</si>
  <si>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</si>
  <si>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０：把握していない</t>
    <rPh sb="5" eb="7">
      <t>イジョウ</t>
    </rPh>
    <rPh sb="11" eb="12">
      <t>カ</t>
    </rPh>
    <rPh sb="18" eb="20">
      <t>イジョウ</t>
    </rPh>
    <rPh sb="30" eb="31">
      <t>カ</t>
    </rPh>
    <rPh sb="37" eb="39">
      <t>イジョウ</t>
    </rPh>
    <rPh sb="42" eb="43">
      <t>カ</t>
    </rPh>
    <rPh sb="46" eb="50">
      <t>コウコウリツカ</t>
    </rPh>
    <rPh sb="62" eb="64">
      <t>テイアン</t>
    </rPh>
    <rPh sb="67" eb="69">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</si>
  <si>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</si>
  <si>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</si>
  <si>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Meiryo UI"/>
        <family val="3"/>
        <charset val="128"/>
      </rPr>
      <t>2</t>
    </r>
    <r>
      <rPr>
        <sz val="11"/>
        <rFont val="Meiryo UI"/>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</si>
  <si>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</si>
  <si>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</si>
  <si>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</si>
  <si>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３：100％
２：80％以上～100％未満
１：50％以上～80％未満
０：50％未満又は把握していない</t>
    <rPh sb="12" eb="14">
      <t>イジョウ</t>
    </rPh>
    <rPh sb="19" eb="21">
      <t>ミマン</t>
    </rPh>
    <rPh sb="33" eb="35">
      <t>ミマン</t>
    </rPh>
    <rPh sb="43" eb="44">
      <t>マタ</t>
    </rPh>
    <rPh sb="45" eb="47">
      <t>ハアク</t>
    </rPh>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</si>
  <si>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</si>
  <si>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</si>
  <si>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</si>
  <si>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</si>
  <si>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</si>
  <si>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RE100等の国際・国内イニシアティブへの参画</t>
    <phoneticPr fontId="2"/>
  </si>
  <si>
    <t>オ</t>
    <phoneticPr fontId="2"/>
  </si>
  <si>
    <t>カ</t>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</si>
  <si>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</si>
  <si>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</si>
  <si>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</si>
  <si>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</si>
  <si>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</si>
  <si>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</si>
  <si>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</si>
  <si>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</si>
  <si>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t>バックヤード・事務室</t>
    <phoneticPr fontId="2"/>
  </si>
  <si>
    <r>
      <t>営業時間に合わせた照明点灯時間の適正化を図るため、営業時間外の点灯・消灯時間に関する社内ルールを設定し、実施しているか。
（「１」又は「２」を選択した場合、具体的な取組内容を</t>
    </r>
    <r>
      <rPr>
        <u/>
        <sz val="11"/>
        <color indexed="10"/>
        <rFont val="HG丸ｺﾞｼｯｸM-PRO"/>
        <family val="3"/>
        <charset val="128"/>
      </rPr>
      <t>備考欄</t>
    </r>
    <r>
      <rPr>
        <sz val="11"/>
        <rFont val="HG丸ｺﾞｼｯｸM-PRO"/>
        <family val="3"/>
        <charset val="128"/>
      </rPr>
      <t>に記載）
[取組例]
・営業開始時間●分前まで点灯しない、営業時間終了●分までに全灯
・営業時間外の点灯はフロアを全灯せず、必要最小限のエリアに限定</t>
    </r>
    <rPh sb="0" eb="2">
      <t>エイギョウ</t>
    </rPh>
    <rPh sb="2" eb="4">
      <t>ジカン</t>
    </rPh>
    <rPh sb="5" eb="6">
      <t>ア</t>
    </rPh>
    <rPh sb="9" eb="11">
      <t>ショウメイ</t>
    </rPh>
    <rPh sb="11" eb="13">
      <t>テントウ</t>
    </rPh>
    <rPh sb="13" eb="15">
      <t>ジカン</t>
    </rPh>
    <rPh sb="16" eb="19">
      <t>テキセイカ</t>
    </rPh>
    <rPh sb="20" eb="21">
      <t>ハカ</t>
    </rPh>
    <rPh sb="25" eb="27">
      <t>エイギョウ</t>
    </rPh>
    <rPh sb="27" eb="29">
      <t>ジカン</t>
    </rPh>
    <rPh sb="29" eb="30">
      <t>ガイ</t>
    </rPh>
    <rPh sb="31" eb="33">
      <t>テントウ</t>
    </rPh>
    <rPh sb="34" eb="36">
      <t>ショウトウ</t>
    </rPh>
    <rPh sb="36" eb="38">
      <t>ジカン</t>
    </rPh>
    <rPh sb="39" eb="40">
      <t>カン</t>
    </rPh>
    <rPh sb="42" eb="44">
      <t>シャナイ</t>
    </rPh>
    <rPh sb="48" eb="50">
      <t>セッテイ</t>
    </rPh>
    <rPh sb="52" eb="54">
      <t>ジッシ</t>
    </rPh>
    <rPh sb="65" eb="66">
      <t>マタ</t>
    </rPh>
    <rPh sb="102" eb="104">
      <t>エイギョウ</t>
    </rPh>
    <rPh sb="104" eb="106">
      <t>カイシ</t>
    </rPh>
    <rPh sb="106" eb="108">
      <t>ジカン</t>
    </rPh>
    <rPh sb="109" eb="110">
      <t>フン</t>
    </rPh>
    <rPh sb="110" eb="111">
      <t>マエ</t>
    </rPh>
    <rPh sb="113" eb="115">
      <t>テントウ</t>
    </rPh>
    <rPh sb="119" eb="121">
      <t>エイギョウ</t>
    </rPh>
    <rPh sb="121" eb="123">
      <t>ジカン</t>
    </rPh>
    <rPh sb="123" eb="125">
      <t>シュウリョウ</t>
    </rPh>
    <rPh sb="126" eb="127">
      <t>フン</t>
    </rPh>
    <rPh sb="130" eb="131">
      <t>ゼン</t>
    </rPh>
    <rPh sb="131" eb="132">
      <t>トウ</t>
    </rPh>
    <rPh sb="134" eb="136">
      <t>エイギョウ</t>
    </rPh>
    <rPh sb="136" eb="138">
      <t>ジカン</t>
    </rPh>
    <rPh sb="138" eb="139">
      <t>ガイ</t>
    </rPh>
    <rPh sb="140" eb="142">
      <t>テントウ</t>
    </rPh>
    <rPh sb="147" eb="148">
      <t>ゼン</t>
    </rPh>
    <rPh sb="148" eb="149">
      <t>トウ</t>
    </rPh>
    <rPh sb="152" eb="154">
      <t>ヒツヨウ</t>
    </rPh>
    <rPh sb="154" eb="157">
      <t>サイショウゲン</t>
    </rPh>
    <rPh sb="162" eb="164">
      <t>ゲンテイ</t>
    </rPh>
    <phoneticPr fontId="2"/>
  </si>
  <si>
    <r>
      <t>売場における省エネ対策について、お客様への協力を呼びかけているか
（「１」を選択した場合、具体的な取組内容を</t>
    </r>
    <r>
      <rPr>
        <u/>
        <sz val="11"/>
        <color indexed="10"/>
        <rFont val="HG丸ｺﾞｼｯｸM-PRO"/>
        <family val="3"/>
        <charset val="128"/>
      </rPr>
      <t>備考欄</t>
    </r>
    <r>
      <rPr>
        <sz val="11"/>
        <rFont val="HG丸ｺﾞｼｯｸM-PRO"/>
        <family val="3"/>
        <charset val="128"/>
      </rPr>
      <t>に記載）
[取組例]
・快適性を損なわない範囲で共用部の間引きを行っており、通路の明るさについてお客様に分かるように案内している
・節電の経験を踏まえて、空調の設定温度の緩和を行っており、継続してお客様への理解を求めている
・入口にポスターを貼りドアを締め切ったままにするなどして、節電の意識啓発を図っている</t>
    </r>
    <rPh sb="0" eb="2">
      <t>ウリバ</t>
    </rPh>
    <rPh sb="6" eb="7">
      <t>ショウ</t>
    </rPh>
    <rPh sb="9" eb="11">
      <t>タイサク</t>
    </rPh>
    <rPh sb="17" eb="19">
      <t>キャクサマ</t>
    </rPh>
    <rPh sb="21" eb="23">
      <t>キョウリョク</t>
    </rPh>
    <rPh sb="24" eb="25">
      <t>ヨ</t>
    </rPh>
    <rPh sb="38" eb="40">
      <t>センタク</t>
    </rPh>
    <rPh sb="42" eb="44">
      <t>バアイ</t>
    </rPh>
    <rPh sb="45" eb="48">
      <t>グタイテキ</t>
    </rPh>
    <rPh sb="49" eb="51">
      <t>トリクミ</t>
    </rPh>
    <rPh sb="51" eb="53">
      <t>ナイヨウ</t>
    </rPh>
    <rPh sb="54" eb="56">
      <t>ビコウ</t>
    </rPh>
    <rPh sb="56" eb="57">
      <t>ラン</t>
    </rPh>
    <rPh sb="58" eb="60">
      <t>キサイ</t>
    </rPh>
    <rPh sb="63" eb="65">
      <t>トリクミ</t>
    </rPh>
    <rPh sb="65" eb="66">
      <t>レイ</t>
    </rPh>
    <rPh sb="69" eb="72">
      <t>カイテキセイ</t>
    </rPh>
    <rPh sb="73" eb="74">
      <t>ソコ</t>
    </rPh>
    <rPh sb="78" eb="80">
      <t>ハンイ</t>
    </rPh>
    <rPh sb="81" eb="83">
      <t>キョウヨウ</t>
    </rPh>
    <rPh sb="83" eb="84">
      <t>ブ</t>
    </rPh>
    <rPh sb="85" eb="87">
      <t>マビ</t>
    </rPh>
    <rPh sb="89" eb="90">
      <t>オコナ</t>
    </rPh>
    <rPh sb="95" eb="97">
      <t>ツウロ</t>
    </rPh>
    <rPh sb="98" eb="99">
      <t>アカ</t>
    </rPh>
    <rPh sb="106" eb="108">
      <t>キャクサマ</t>
    </rPh>
    <rPh sb="109" eb="110">
      <t>ワ</t>
    </rPh>
    <rPh sb="115" eb="117">
      <t>アンナイ</t>
    </rPh>
    <rPh sb="123" eb="125">
      <t>セツデン</t>
    </rPh>
    <rPh sb="126" eb="128">
      <t>ケイケン</t>
    </rPh>
    <rPh sb="129" eb="130">
      <t>フ</t>
    </rPh>
    <rPh sb="134" eb="136">
      <t>クウチョウ</t>
    </rPh>
    <rPh sb="137" eb="139">
      <t>セッテイ</t>
    </rPh>
    <rPh sb="139" eb="141">
      <t>オンド</t>
    </rPh>
    <rPh sb="142" eb="144">
      <t>カンワ</t>
    </rPh>
    <rPh sb="145" eb="146">
      <t>オコナ</t>
    </rPh>
    <rPh sb="151" eb="153">
      <t>ケイゾク</t>
    </rPh>
    <rPh sb="156" eb="158">
      <t>キャクサマ</t>
    </rPh>
    <rPh sb="160" eb="162">
      <t>リカイ</t>
    </rPh>
    <rPh sb="163" eb="164">
      <t>モト</t>
    </rPh>
    <rPh sb="170" eb="172">
      <t>イリグチ</t>
    </rPh>
    <rPh sb="178" eb="179">
      <t>ハ</t>
    </rPh>
    <rPh sb="183" eb="184">
      <t>シ</t>
    </rPh>
    <rPh sb="185" eb="186">
      <t>キ</t>
    </rPh>
    <rPh sb="198" eb="200">
      <t>セツデン</t>
    </rPh>
    <rPh sb="201" eb="203">
      <t>イシキ</t>
    </rPh>
    <rPh sb="203" eb="205">
      <t>ケイハツ</t>
    </rPh>
    <rPh sb="206" eb="207">
      <t>ハカ</t>
    </rPh>
    <phoneticPr fontId="2"/>
  </si>
  <si>
    <t>高効率ショーケースを採用しているか
[例]
・インバータ方式・トップフード照明・反射板の利用・LED化　など</t>
    <rPh sb="0" eb="3">
      <t>コウコウリツ</t>
    </rPh>
    <rPh sb="10" eb="12">
      <t>サイヨウ</t>
    </rPh>
    <rPh sb="19" eb="20">
      <t>レイ</t>
    </rPh>
    <rPh sb="28" eb="30">
      <t>ホウシキ</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</si>
  <si>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</si>
  <si>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</si>
  <si>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売場部門における省エネ対策</t>
    <rPh sb="0" eb="2">
      <t>ウリバ</t>
    </rPh>
    <rPh sb="2" eb="4">
      <t>ブモン</t>
    </rPh>
    <rPh sb="8" eb="9">
      <t>ショウ</t>
    </rPh>
    <rPh sb="11" eb="13">
      <t>タイサク</t>
    </rPh>
    <phoneticPr fontId="2"/>
  </si>
  <si>
    <t>商業</t>
    <rPh sb="0" eb="2">
      <t>ショウギョウ</t>
    </rPh>
    <phoneticPr fontId="2"/>
  </si>
  <si>
    <r>
      <t>　大規模事業所を対象とした温室効果ガス排出総量削減義務と排出量取引制度（キャップ＆トレード制度）では、第四計画期間に向けて、再エネの利用拡大、小売電気事業者等別のCO2排出係数</t>
    </r>
    <r>
      <rPr>
        <vertAlign val="superscript"/>
        <sz val="14"/>
        <color indexed="8"/>
        <rFont val="HG丸ｺﾞｼｯｸM-PRO"/>
        <family val="3"/>
        <charset val="128"/>
      </rPr>
      <t>※</t>
    </r>
    <r>
      <rPr>
        <sz val="14"/>
        <color indexed="8"/>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color indexed="8"/>
        <rFont val="HG丸ｺﾞｼｯｸM-PRO"/>
        <family val="3"/>
        <charset val="128"/>
      </rPr>
      <t xml:space="preserve">
　※単位当たりのCO</t>
    </r>
    <r>
      <rPr>
        <vertAlign val="subscript"/>
        <sz val="14"/>
        <color indexed="8"/>
        <rFont val="HG丸ｺﾞｼｯｸM-PRO"/>
        <family val="3"/>
        <charset val="128"/>
      </rPr>
      <t>2</t>
    </r>
    <r>
      <rPr>
        <sz val="14"/>
        <color indexed="8"/>
        <rFont val="HG丸ｺﾞｼｯｸM-PRO"/>
        <family val="3"/>
        <charset val="128"/>
      </rPr>
      <t>排出量。電気の場合は、１キロワット時当たりに排出されるCO</t>
    </r>
    <r>
      <rPr>
        <vertAlign val="subscript"/>
        <sz val="14"/>
        <color indexed="8"/>
        <rFont val="HG丸ｺﾞｼｯｸM-PRO"/>
        <family val="3"/>
        <charset val="128"/>
      </rPr>
      <t>2</t>
    </r>
    <r>
      <rPr>
        <sz val="14"/>
        <color indexed="8"/>
        <rFont val="HG丸ｺﾞｼｯｸM-PRO"/>
        <family val="3"/>
        <charset val="128"/>
      </rPr>
      <t>排出量</t>
    </r>
    <phoneticPr fontId="2"/>
  </si>
  <si>
    <t>ア：1００％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</si>
  <si>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t>オ</t>
    <phoneticPr fontId="78"/>
  </si>
  <si>
    <r>
      <t>主なスペース内において、夏季の「実際の室内温度」を何度にしているか
（バックヤードと事務室で室内温度が異なる場合は、</t>
    </r>
    <r>
      <rPr>
        <u/>
        <sz val="11"/>
        <color rgb="FFFF0000"/>
        <rFont val="HG丸ｺﾞｼｯｸM-PRO"/>
        <family val="3"/>
        <charset val="128"/>
      </rPr>
      <t>備考欄</t>
    </r>
    <r>
      <rPr>
        <sz val="11"/>
        <rFont val="HG丸ｺﾞｼｯｸM-PRO"/>
        <family val="3"/>
        <charset val="128"/>
      </rPr>
      <t>にそれぞれの温度を記載）</t>
    </r>
    <rPh sb="0" eb="1">
      <t>オモ</t>
    </rPh>
    <rPh sb="6" eb="7">
      <t>ナイ</t>
    </rPh>
    <rPh sb="46" eb="48">
      <t>シツナイ</t>
    </rPh>
    <rPh sb="48" eb="50">
      <t>オンド</t>
    </rPh>
    <rPh sb="60" eb="61">
      <t>ラン</t>
    </rPh>
    <rPh sb="67" eb="69">
      <t>オンド</t>
    </rPh>
    <phoneticPr fontId="2"/>
  </si>
  <si>
    <r>
      <t>主なスペース内において、適正な照度を実現しているか
（バックヤードと事務室で照度が異なる場合は、</t>
    </r>
    <r>
      <rPr>
        <u/>
        <sz val="11"/>
        <color rgb="FFFF0000"/>
        <rFont val="HG丸ｺﾞｼｯｸM-PRO"/>
        <family val="3"/>
        <charset val="128"/>
      </rPr>
      <t>備考欄</t>
    </r>
    <r>
      <rPr>
        <sz val="11"/>
        <rFont val="HG丸ｺﾞｼｯｸM-PRO"/>
        <family val="3"/>
        <charset val="128"/>
      </rPr>
      <t>にそれぞれの照度を記載）</t>
    </r>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</si>
  <si>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</si>
  <si>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t>★再生可能エネルギー（再エネ）の利用状況について</t>
    <rPh sb="16" eb="20">
      <t>リヨウジョウキョウ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</si>
  <si>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</si>
  <si>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食料品・飲食関連設備</t>
    <rPh sb="0" eb="3">
      <t>ショクリョウヒン</t>
    </rPh>
    <rPh sb="4" eb="6">
      <t>インショク</t>
    </rPh>
    <rPh sb="6" eb="8">
      <t>カンレン</t>
    </rPh>
    <rPh sb="8" eb="10">
      <t>セツビ</t>
    </rPh>
    <phoneticPr fontId="2"/>
  </si>
  <si>
    <t>PDCA管理サイクルの実施体制の整備</t>
    <rPh sb="4" eb="6">
      <t>カンリ</t>
    </rPh>
    <rPh sb="11" eb="13">
      <t>ジッシ</t>
    </rPh>
    <rPh sb="13" eb="15">
      <t>タイセイ</t>
    </rPh>
    <rPh sb="16" eb="18">
      <t>セイビ</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</si>
  <si>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</si>
  <si>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r>
      <t>テナント専有部で使用している電気のCO</t>
    </r>
    <r>
      <rPr>
        <vertAlign val="subscript"/>
        <sz val="11"/>
        <color indexed="8"/>
        <rFont val="HG丸ｺﾞｼｯｸM-PRO"/>
        <family val="3"/>
        <charset val="128"/>
      </rPr>
      <t>2</t>
    </r>
    <r>
      <rPr>
        <sz val="11"/>
        <color indexed="8"/>
        <rFont val="HG丸ｺﾞｼｯｸM-PRO"/>
        <family val="3"/>
        <charset val="128"/>
      </rPr>
      <t>排出係数の2022年度実績値を教えてください。
※受け入れている電気のCO</t>
    </r>
    <r>
      <rPr>
        <vertAlign val="subscript"/>
        <sz val="11"/>
        <color indexed="8"/>
        <rFont val="HG丸ｺﾞｼｯｸM-PRO"/>
        <family val="3"/>
        <charset val="128"/>
      </rPr>
      <t>2</t>
    </r>
    <r>
      <rPr>
        <sz val="11"/>
        <color indexed="8"/>
        <rFont val="HG丸ｺﾞｼｯｸM-PRO"/>
        <family val="3"/>
        <charset val="128"/>
      </rPr>
      <t>排出係数が不明な場合、オーナーへ確認して御回答ください。</t>
    </r>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</si>
  <si>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rPh sb="4" eb="7">
      <t>センユウブ</t>
    </rPh>
    <rPh sb="8" eb="10">
      <t>シヨウ</t>
    </rPh>
    <rPh sb="18" eb="19">
      <t>サイ</t>
    </rPh>
    <rPh sb="21" eb="22">
      <t>カ</t>
    </rPh>
    <rPh sb="28" eb="30">
      <t>リヨウ</t>
    </rPh>
    <rPh sb="34" eb="36">
      <t>ショウショ</t>
    </rPh>
    <rPh sb="49" eb="50">
      <t>オシ</t>
    </rPh>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</si>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</sst>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b/>
      <sz val="11"/>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sz val="11"/>
      <name val="Meiryo UI"/>
      <family val="3"/>
      <charset val="128"/>
    </font>
    <font>
      <b/>
      <sz val="6"/>
      <color indexed="12"/>
      <name val="HG丸ｺﾞｼｯｸM-PRO"/>
      <family val="3"/>
      <charset val="128"/>
    </font>
    <font>
      <u/>
      <sz val="11"/>
      <color indexed="10"/>
      <name val="HG丸ｺﾞｼｯｸM-PRO"/>
      <family val="3"/>
      <charset val="128"/>
    </font>
    <font>
      <b/>
      <sz val="14"/>
      <color indexed="10"/>
      <name val="Meiryo UI"/>
      <family val="3"/>
      <charset val="128"/>
    </font>
    <font>
      <b/>
      <sz val="14"/>
      <color indexed="12"/>
      <name val="Meiryo UI"/>
      <family val="3"/>
      <charset val="128"/>
    </font>
    <font>
      <b/>
      <u/>
      <sz val="11"/>
      <color indexed="10"/>
      <name val="HGS創英角ﾎﾟｯﾌﾟ体"/>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sz val="8"/>
      <color indexed="12"/>
      <name val="HG丸ｺﾞｼｯｸM-PRO"/>
      <family val="3"/>
      <charset val="128"/>
    </font>
    <font>
      <vertAlign val="subscript"/>
      <sz val="11"/>
      <color indexed="8"/>
      <name val="HG丸ｺﾞｼｯｸM-PRO"/>
      <family val="3"/>
      <charset val="128"/>
    </font>
    <font>
      <vertAlign val="subscript"/>
      <sz val="11"/>
      <name val="Meiryo UI"/>
      <family val="3"/>
      <charset val="128"/>
    </font>
    <font>
      <vertAlign val="subscript"/>
      <sz val="11"/>
      <name val="HG丸ｺﾞｼｯｸM-PRO"/>
      <family val="3"/>
      <charset val="128"/>
    </font>
    <font>
      <u/>
      <sz val="11"/>
      <color rgb="FFFF0000"/>
      <name val="HG丸ｺﾞｼｯｸM-PRO"/>
      <family val="3"/>
      <charset val="128"/>
    </font>
    <font>
      <vertAlign val="subscript"/>
      <sz val="14"/>
      <color indexed="8"/>
      <name val="HG丸ｺﾞｼｯｸM-PRO"/>
      <family val="3"/>
      <charset val="128"/>
    </font>
    <font>
      <vertAlign val="superscript"/>
      <sz val="14"/>
      <color indexed="8"/>
      <name val="HG丸ｺﾞｼｯｸM-PRO"/>
      <family val="3"/>
      <charset val="128"/>
    </font>
    <font>
      <u/>
      <sz val="14"/>
      <color rgb="FFFF0000"/>
      <name val="HG丸ｺﾞｼｯｸM-PRO"/>
      <family val="3"/>
      <charset val="128"/>
    </font>
    <font>
      <sz val="7.5"/>
      <name val="HG丸ｺﾞｼｯｸM-PRO"/>
      <family val="3"/>
      <charset val="128"/>
    </font>
    <font>
      <vertAlign val="subscript"/>
      <sz val="7.5"/>
      <name val="HG丸ｺﾞｼｯｸM-PRO"/>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42"/>
        <bgColor indexed="64"/>
      </patternFill>
    </fill>
    <fill>
      <patternFill patternType="solid">
        <fgColor indexed="31"/>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double">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bottom style="hair">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5"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753">
    <xf numFmtId="0" fontId="0" fillId="0" borderId="0" xfId="0">
      <alignment vertical="center"/>
    </xf>
    <xf numFmtId="0" fontId="7" fillId="0" borderId="0" xfId="9" applyFont="1" applyFill="1" applyBorder="1" applyAlignment="1" applyProtection="1">
      <alignment vertical="center"/>
    </xf>
    <xf numFmtId="0" fontId="7" fillId="0" borderId="1" xfId="9" applyFont="1" applyFill="1" applyBorder="1" applyAlignment="1" applyProtection="1">
      <alignment vertical="center"/>
    </xf>
    <xf numFmtId="0" fontId="7" fillId="0" borderId="0" xfId="9" applyFont="1" applyFill="1" applyAlignment="1" applyProtection="1">
      <alignment vertical="center"/>
    </xf>
    <xf numFmtId="0" fontId="11" fillId="0" borderId="0" xfId="11" applyFont="1" applyFill="1" applyProtection="1"/>
    <xf numFmtId="177" fontId="11" fillId="0" borderId="0" xfId="4" applyNumberFormat="1" applyFont="1" applyFill="1" applyProtection="1"/>
    <xf numFmtId="0" fontId="7" fillId="0" borderId="2" xfId="11" applyFont="1" applyFill="1" applyBorder="1" applyProtection="1"/>
    <xf numFmtId="0" fontId="7" fillId="0" borderId="3" xfId="11" applyFont="1" applyFill="1" applyBorder="1" applyProtection="1"/>
    <xf numFmtId="0" fontId="11" fillId="0" borderId="3" xfId="11" applyFont="1" applyFill="1" applyBorder="1" applyProtection="1"/>
    <xf numFmtId="0" fontId="11" fillId="0" borderId="4" xfId="11" applyFont="1" applyFill="1" applyBorder="1" applyProtection="1"/>
    <xf numFmtId="0" fontId="11" fillId="0" borderId="0" xfId="11" applyFont="1" applyFill="1" applyBorder="1" applyProtection="1"/>
    <xf numFmtId="0" fontId="11" fillId="0" borderId="5" xfId="11" applyFont="1" applyFill="1" applyBorder="1" applyProtection="1"/>
    <xf numFmtId="0" fontId="7" fillId="0" borderId="0" xfId="11" applyFont="1" applyFill="1" applyBorder="1" applyAlignment="1" applyProtection="1">
      <alignment vertical="center"/>
    </xf>
    <xf numFmtId="0" fontId="7" fillId="0" borderId="1" xfId="11" applyFont="1" applyFill="1" applyBorder="1" applyAlignment="1" applyProtection="1">
      <alignment vertical="center"/>
    </xf>
    <xf numFmtId="0" fontId="7" fillId="0" borderId="6" xfId="11" applyFont="1" applyFill="1" applyBorder="1" applyAlignment="1" applyProtection="1">
      <alignment vertical="center"/>
    </xf>
    <xf numFmtId="0" fontId="7" fillId="0" borderId="7" xfId="11" applyFont="1" applyFill="1" applyBorder="1" applyAlignment="1" applyProtection="1">
      <alignment vertical="center"/>
    </xf>
    <xf numFmtId="0" fontId="7" fillId="0" borderId="7" xfId="11" applyFont="1" applyFill="1" applyBorder="1" applyAlignment="1" applyProtection="1">
      <alignment horizontal="left" vertical="center"/>
    </xf>
    <xf numFmtId="0" fontId="10" fillId="0" borderId="7" xfId="11" applyFont="1" applyFill="1" applyBorder="1" applyAlignment="1" applyProtection="1">
      <alignment horizontal="right" vertical="center"/>
    </xf>
    <xf numFmtId="176" fontId="10" fillId="0" borderId="7" xfId="11" applyNumberFormat="1" applyFont="1" applyFill="1" applyBorder="1" applyAlignment="1" applyProtection="1">
      <alignment horizontal="left" vertical="center"/>
    </xf>
    <xf numFmtId="176" fontId="10" fillId="0" borderId="7" xfId="11" applyNumberFormat="1" applyFont="1" applyFill="1" applyBorder="1" applyAlignment="1" applyProtection="1">
      <alignment vertical="center"/>
    </xf>
    <xf numFmtId="0" fontId="7" fillId="0" borderId="8" xfId="11" applyFont="1" applyFill="1" applyBorder="1" applyAlignment="1" applyProtection="1">
      <alignment vertical="center"/>
    </xf>
    <xf numFmtId="0" fontId="7" fillId="0" borderId="0" xfId="11" applyFont="1" applyFill="1" applyAlignment="1" applyProtection="1">
      <alignment vertical="center"/>
    </xf>
    <xf numFmtId="0" fontId="7" fillId="0" borderId="0" xfId="11" applyFont="1" applyFill="1" applyBorder="1" applyAlignment="1" applyProtection="1">
      <alignment horizontal="left" vertical="center"/>
    </xf>
    <xf numFmtId="0" fontId="10" fillId="0" borderId="0" xfId="11" applyFont="1" applyFill="1" applyBorder="1" applyAlignment="1" applyProtection="1">
      <alignment horizontal="right" vertical="center"/>
    </xf>
    <xf numFmtId="178" fontId="10" fillId="0" borderId="0" xfId="11" applyNumberFormat="1" applyFont="1" applyFill="1" applyBorder="1" applyAlignment="1" applyProtection="1">
      <alignment vertical="center"/>
    </xf>
    <xf numFmtId="0" fontId="7" fillId="0" borderId="0" xfId="11" applyFont="1" applyFill="1" applyBorder="1" applyAlignment="1" applyProtection="1">
      <alignment horizontal="right" vertical="center"/>
    </xf>
    <xf numFmtId="177" fontId="7" fillId="0" borderId="0" xfId="4" applyNumberFormat="1" applyFont="1" applyFill="1" applyAlignment="1" applyProtection="1">
      <alignment vertical="center"/>
    </xf>
    <xf numFmtId="0" fontId="7" fillId="0" borderId="0" xfId="9" applyFont="1" applyFill="1" applyAlignment="1" applyProtection="1">
      <alignment horizontal="right" vertical="center"/>
    </xf>
    <xf numFmtId="0" fontId="7" fillId="0" borderId="0" xfId="9" applyFont="1" applyFill="1" applyBorder="1" applyAlignment="1" applyProtection="1">
      <alignment horizontal="right" vertical="center"/>
    </xf>
    <xf numFmtId="3" fontId="11" fillId="0" borderId="0" xfId="11" applyNumberFormat="1" applyFont="1" applyFill="1" applyProtection="1"/>
    <xf numFmtId="177" fontId="11" fillId="0" borderId="0" xfId="3" applyNumberFormat="1" applyFont="1" applyFill="1" applyAlignment="1" applyProtection="1"/>
    <xf numFmtId="3" fontId="11" fillId="0" borderId="3" xfId="11" applyNumberFormat="1" applyFont="1" applyFill="1" applyBorder="1" applyProtection="1"/>
    <xf numFmtId="3" fontId="11" fillId="0" borderId="0" xfId="11" applyNumberFormat="1" applyFont="1" applyFill="1" applyBorder="1" applyProtection="1"/>
    <xf numFmtId="0" fontId="7" fillId="0" borderId="9" xfId="11" applyFont="1" applyFill="1" applyBorder="1" applyAlignment="1" applyProtection="1">
      <alignment vertical="center"/>
    </xf>
    <xf numFmtId="0" fontId="7" fillId="0" borderId="10" xfId="11" applyFont="1" applyFill="1" applyBorder="1" applyAlignment="1" applyProtection="1">
      <alignment horizontal="center" vertical="center"/>
    </xf>
    <xf numFmtId="0" fontId="11" fillId="0" borderId="0" xfId="11" applyFont="1" applyFill="1" applyBorder="1" applyAlignment="1" applyProtection="1">
      <alignment horizontal="center" wrapText="1"/>
    </xf>
    <xf numFmtId="0" fontId="11" fillId="0" borderId="0" xfId="11" applyFont="1" applyFill="1" applyAlignment="1" applyProtection="1">
      <alignment horizontal="center" wrapText="1"/>
    </xf>
    <xf numFmtId="0" fontId="7" fillId="0" borderId="11" xfId="11" applyFont="1" applyFill="1" applyBorder="1" applyAlignment="1" applyProtection="1">
      <alignment vertical="center"/>
    </xf>
    <xf numFmtId="0" fontId="7" fillId="0" borderId="7" xfId="11" applyFont="1" applyFill="1" applyBorder="1" applyAlignment="1" applyProtection="1">
      <alignment horizontal="center" vertical="center"/>
    </xf>
    <xf numFmtId="0" fontId="7" fillId="0" borderId="12" xfId="11" applyFont="1" applyFill="1" applyBorder="1" applyAlignment="1" applyProtection="1">
      <alignment horizontal="center" vertical="center"/>
    </xf>
    <xf numFmtId="185" fontId="7" fillId="0" borderId="12" xfId="11" applyNumberFormat="1" applyFont="1" applyFill="1" applyBorder="1" applyAlignment="1" applyProtection="1">
      <alignment horizontal="center" vertical="center"/>
    </xf>
    <xf numFmtId="0" fontId="7" fillId="0" borderId="13" xfId="11" applyFont="1" applyFill="1" applyBorder="1" applyAlignment="1" applyProtection="1">
      <alignment horizontal="center" vertical="center" wrapText="1"/>
    </xf>
    <xf numFmtId="3" fontId="7" fillId="0" borderId="14" xfId="11" applyNumberFormat="1" applyFont="1" applyFill="1" applyBorder="1" applyAlignment="1" applyProtection="1">
      <alignment horizontal="center" vertical="center" wrapText="1"/>
    </xf>
    <xf numFmtId="0" fontId="11" fillId="0" borderId="0" xfId="11" applyFont="1" applyFill="1" applyAlignment="1" applyProtection="1">
      <alignment wrapText="1"/>
    </xf>
    <xf numFmtId="177" fontId="11" fillId="0" borderId="0" xfId="3" applyNumberFormat="1" applyFont="1" applyFill="1" applyAlignment="1" applyProtection="1">
      <alignment wrapText="1"/>
    </xf>
    <xf numFmtId="0" fontId="7" fillId="0" borderId="15" xfId="11" applyFont="1" applyFill="1" applyBorder="1" applyAlignment="1" applyProtection="1">
      <alignment horizontal="center" vertical="center" textRotation="255"/>
    </xf>
    <xf numFmtId="0" fontId="7" fillId="0" borderId="13" xfId="11" applyFont="1" applyFill="1" applyBorder="1" applyAlignment="1" applyProtection="1">
      <alignment horizontal="distributed" vertical="center"/>
    </xf>
    <xf numFmtId="0" fontId="7" fillId="0" borderId="16" xfId="11" applyFont="1" applyFill="1" applyBorder="1" applyAlignment="1" applyProtection="1">
      <alignment vertical="center"/>
    </xf>
    <xf numFmtId="0" fontId="8" fillId="0" borderId="12" xfId="11" applyFont="1" applyFill="1" applyBorder="1" applyAlignment="1" applyProtection="1">
      <alignment horizontal="center" vertical="center"/>
    </xf>
    <xf numFmtId="0" fontId="7" fillId="0" borderId="16" xfId="11" applyFont="1" applyFill="1" applyBorder="1" applyAlignment="1" applyProtection="1">
      <alignment horizontal="left" vertical="center"/>
    </xf>
    <xf numFmtId="0" fontId="7" fillId="0" borderId="2" xfId="11" applyFont="1" applyFill="1" applyBorder="1" applyAlignment="1" applyProtection="1">
      <alignment horizontal="center" vertical="center" textRotation="255"/>
    </xf>
    <xf numFmtId="0" fontId="7" fillId="0" borderId="4" xfId="11" applyFont="1" applyFill="1" applyBorder="1" applyAlignment="1" applyProtection="1">
      <alignment vertical="center"/>
    </xf>
    <xf numFmtId="0" fontId="7" fillId="0" borderId="15" xfId="11" applyFont="1" applyFill="1" applyBorder="1" applyAlignment="1" applyProtection="1">
      <alignment vertical="center"/>
    </xf>
    <xf numFmtId="0" fontId="14" fillId="0" borderId="13" xfId="11" applyFont="1" applyFill="1" applyBorder="1" applyAlignment="1" applyProtection="1">
      <alignment horizontal="distributed" vertical="center"/>
    </xf>
    <xf numFmtId="0" fontId="7" fillId="0" borderId="4" xfId="11" applyFont="1" applyFill="1" applyBorder="1" applyAlignment="1" applyProtection="1">
      <alignment vertical="center" wrapText="1"/>
    </xf>
    <xf numFmtId="0" fontId="7" fillId="0" borderId="15" xfId="11" applyFont="1" applyFill="1" applyBorder="1" applyAlignment="1" applyProtection="1">
      <alignment vertical="center" wrapText="1"/>
    </xf>
    <xf numFmtId="0" fontId="7" fillId="0" borderId="8" xfId="11" applyFont="1" applyFill="1" applyBorder="1" applyAlignment="1" applyProtection="1">
      <alignment vertical="center" wrapText="1"/>
    </xf>
    <xf numFmtId="0" fontId="7" fillId="0" borderId="15" xfId="11" applyFont="1" applyFill="1" applyBorder="1" applyAlignment="1" applyProtection="1">
      <alignment horizontal="center" vertical="center" wrapText="1"/>
    </xf>
    <xf numFmtId="0" fontId="7" fillId="0" borderId="7" xfId="11" applyFont="1" applyFill="1" applyBorder="1" applyAlignment="1" applyProtection="1">
      <alignment horizontal="distributed" vertical="center" wrapText="1"/>
    </xf>
    <xf numFmtId="0" fontId="7" fillId="0" borderId="8" xfId="11" applyFont="1" applyFill="1" applyBorder="1" applyAlignment="1" applyProtection="1">
      <alignment horizontal="center" vertical="center" wrapText="1"/>
    </xf>
    <xf numFmtId="0" fontId="7" fillId="0" borderId="17" xfId="11" applyFont="1" applyFill="1" applyBorder="1" applyAlignment="1" applyProtection="1">
      <alignment horizontal="center" vertical="center" textRotation="255"/>
    </xf>
    <xf numFmtId="0" fontId="7" fillId="0" borderId="18" xfId="11" applyFont="1" applyFill="1" applyBorder="1" applyAlignment="1" applyProtection="1">
      <alignment horizontal="center" vertical="center" wrapText="1"/>
    </xf>
    <xf numFmtId="0" fontId="8" fillId="0" borderId="19" xfId="11" applyFont="1" applyFill="1" applyBorder="1" applyAlignment="1" applyProtection="1">
      <alignment horizontal="center" vertical="center"/>
    </xf>
    <xf numFmtId="3" fontId="7" fillId="0" borderId="20" xfId="11" applyNumberFormat="1" applyFont="1" applyFill="1" applyBorder="1" applyAlignment="1" applyProtection="1">
      <alignment horizontal="center" vertical="center"/>
    </xf>
    <xf numFmtId="186" fontId="7" fillId="0" borderId="21" xfId="11" applyNumberFormat="1" applyFont="1" applyFill="1" applyBorder="1" applyAlignment="1" applyProtection="1">
      <alignment vertical="center"/>
    </xf>
    <xf numFmtId="178" fontId="7" fillId="0" borderId="22" xfId="11" applyNumberFormat="1" applyFont="1" applyFill="1" applyBorder="1" applyAlignment="1" applyProtection="1">
      <alignment vertical="center"/>
    </xf>
    <xf numFmtId="186" fontId="7" fillId="0" borderId="23" xfId="11" applyNumberFormat="1" applyFont="1" applyFill="1" applyBorder="1" applyAlignment="1" applyProtection="1">
      <alignment vertical="center"/>
    </xf>
    <xf numFmtId="3" fontId="7" fillId="0" borderId="0" xfId="11" applyNumberFormat="1" applyFont="1" applyFill="1" applyBorder="1" applyAlignment="1" applyProtection="1">
      <alignment vertical="center"/>
    </xf>
    <xf numFmtId="0" fontId="7" fillId="0" borderId="5" xfId="11" applyFont="1" applyFill="1" applyBorder="1" applyAlignment="1" applyProtection="1">
      <alignment vertical="center"/>
    </xf>
    <xf numFmtId="0" fontId="11" fillId="0" borderId="24" xfId="11" applyFont="1" applyFill="1" applyBorder="1" applyAlignment="1" applyProtection="1">
      <alignment horizontal="center" vertical="center"/>
    </xf>
    <xf numFmtId="182" fontId="7" fillId="0" borderId="0" xfId="3" applyNumberFormat="1" applyFont="1" applyFill="1" applyAlignment="1" applyProtection="1">
      <alignment vertical="center"/>
    </xf>
    <xf numFmtId="0" fontId="11" fillId="0" borderId="25" xfId="11" applyFont="1" applyFill="1" applyBorder="1" applyAlignment="1" applyProtection="1">
      <alignment horizontal="center" vertical="center"/>
    </xf>
    <xf numFmtId="0" fontId="17" fillId="0" borderId="15" xfId="11" applyFont="1" applyFill="1" applyBorder="1" applyAlignment="1" applyProtection="1">
      <alignment horizontal="center" vertical="center" textRotation="255"/>
    </xf>
    <xf numFmtId="0" fontId="7" fillId="0" borderId="16" xfId="11" applyFont="1" applyFill="1" applyBorder="1" applyAlignment="1" applyProtection="1">
      <alignment vertical="center" shrinkToFit="1"/>
    </xf>
    <xf numFmtId="0" fontId="11" fillId="0" borderId="12" xfId="11" applyFont="1" applyFill="1" applyBorder="1" applyAlignment="1" applyProtection="1">
      <alignment horizontal="center" vertical="center"/>
    </xf>
    <xf numFmtId="0" fontId="11" fillId="0" borderId="26" xfId="11" applyFont="1" applyFill="1" applyBorder="1" applyAlignment="1" applyProtection="1">
      <alignment horizontal="center" vertical="center"/>
    </xf>
    <xf numFmtId="186" fontId="7" fillId="0" borderId="27" xfId="11" applyNumberFormat="1" applyFont="1" applyFill="1" applyBorder="1" applyAlignment="1" applyProtection="1">
      <alignment vertical="center"/>
    </xf>
    <xf numFmtId="0" fontId="17" fillId="0" borderId="21" xfId="11" applyFont="1" applyFill="1" applyBorder="1" applyAlignment="1" applyProtection="1">
      <alignment horizontal="center" vertical="center" textRotation="255"/>
    </xf>
    <xf numFmtId="0" fontId="7" fillId="0" borderId="28" xfId="11" applyFont="1" applyFill="1" applyBorder="1" applyAlignment="1" applyProtection="1">
      <alignment horizontal="center" vertical="center"/>
    </xf>
    <xf numFmtId="0" fontId="11" fillId="0" borderId="19" xfId="11" applyFont="1" applyFill="1" applyBorder="1" applyAlignment="1" applyProtection="1">
      <alignment horizontal="center" vertical="center"/>
    </xf>
    <xf numFmtId="186" fontId="7" fillId="0" borderId="19" xfId="11" applyNumberFormat="1" applyFont="1" applyFill="1" applyBorder="1" applyAlignment="1" applyProtection="1">
      <alignment vertical="center"/>
    </xf>
    <xf numFmtId="186" fontId="7" fillId="0" borderId="29" xfId="11" applyNumberFormat="1" applyFont="1" applyFill="1" applyBorder="1" applyAlignment="1" applyProtection="1">
      <alignment vertical="center"/>
    </xf>
    <xf numFmtId="178" fontId="7" fillId="0" borderId="22" xfId="11" applyNumberFormat="1" applyFont="1" applyFill="1" applyBorder="1" applyAlignment="1" applyProtection="1">
      <alignment horizontal="center" vertical="center"/>
    </xf>
    <xf numFmtId="0" fontId="17" fillId="0" borderId="30" xfId="11" applyFont="1" applyFill="1" applyBorder="1" applyAlignment="1" applyProtection="1">
      <alignment horizontal="center" vertical="center" textRotation="255" wrapText="1"/>
    </xf>
    <xf numFmtId="0" fontId="7" fillId="0" borderId="31" xfId="11" applyFont="1" applyFill="1" applyBorder="1" applyAlignment="1" applyProtection="1">
      <alignment vertical="center"/>
    </xf>
    <xf numFmtId="0" fontId="11" fillId="0" borderId="32" xfId="11" applyFont="1" applyFill="1" applyBorder="1" applyAlignment="1" applyProtection="1">
      <alignment horizontal="center" vertical="center"/>
    </xf>
    <xf numFmtId="186" fontId="7" fillId="0" borderId="33" xfId="11" applyNumberFormat="1" applyFont="1" applyFill="1" applyBorder="1" applyAlignment="1" applyProtection="1">
      <alignment vertical="center"/>
    </xf>
    <xf numFmtId="0" fontId="17" fillId="0" borderId="15" xfId="11" applyFont="1" applyFill="1" applyBorder="1" applyAlignment="1" applyProtection="1">
      <alignment horizontal="center" vertical="center" textRotation="255" wrapText="1"/>
    </xf>
    <xf numFmtId="0" fontId="17" fillId="0" borderId="21" xfId="11" applyFont="1" applyFill="1" applyBorder="1" applyAlignment="1" applyProtection="1">
      <alignment horizontal="center" vertical="center" textRotation="255" wrapText="1"/>
    </xf>
    <xf numFmtId="0" fontId="11" fillId="0" borderId="34" xfId="11" applyFont="1" applyFill="1" applyBorder="1" applyAlignment="1" applyProtection="1">
      <alignment horizontal="center" vertical="center"/>
    </xf>
    <xf numFmtId="3" fontId="7" fillId="0" borderId="35" xfId="11" applyNumberFormat="1" applyFont="1" applyFill="1" applyBorder="1" applyAlignment="1" applyProtection="1">
      <alignment vertical="center"/>
    </xf>
    <xf numFmtId="178" fontId="7" fillId="0" borderId="36" xfId="11" applyNumberFormat="1" applyFont="1" applyFill="1" applyBorder="1" applyAlignment="1" applyProtection="1">
      <alignment horizontal="center" vertical="center"/>
    </xf>
    <xf numFmtId="0" fontId="7" fillId="0" borderId="37" xfId="11" applyFont="1" applyFill="1" applyBorder="1" applyAlignment="1" applyProtection="1">
      <alignment vertical="center" wrapText="1"/>
    </xf>
    <xf numFmtId="3" fontId="7" fillId="0" borderId="38" xfId="11" applyNumberFormat="1" applyFont="1" applyFill="1" applyBorder="1" applyAlignment="1" applyProtection="1">
      <alignment vertical="center"/>
    </xf>
    <xf numFmtId="178" fontId="7" fillId="0" borderId="39" xfId="11" applyNumberFormat="1" applyFont="1" applyFill="1" applyBorder="1" applyAlignment="1" applyProtection="1">
      <alignment horizontal="center" vertical="center"/>
    </xf>
    <xf numFmtId="0" fontId="7" fillId="0" borderId="40" xfId="11" applyFont="1" applyFill="1" applyBorder="1" applyAlignment="1" applyProtection="1">
      <alignment vertical="center" wrapText="1"/>
    </xf>
    <xf numFmtId="0" fontId="7" fillId="0" borderId="41" xfId="11" applyFont="1" applyFill="1" applyBorder="1" applyAlignment="1" applyProtection="1">
      <alignment horizontal="center" vertical="center" wrapText="1"/>
    </xf>
    <xf numFmtId="0" fontId="11" fillId="0" borderId="42" xfId="11" applyFont="1" applyFill="1" applyBorder="1" applyAlignment="1" applyProtection="1">
      <alignment horizontal="center" vertical="center"/>
    </xf>
    <xf numFmtId="176" fontId="7" fillId="0" borderId="0" xfId="11" applyNumberFormat="1" applyFont="1" applyFill="1" applyBorder="1" applyAlignment="1" applyProtection="1">
      <alignment horizontal="center" vertical="center"/>
    </xf>
    <xf numFmtId="3" fontId="7" fillId="0" borderId="0" xfId="11" applyNumberFormat="1" applyFont="1" applyFill="1" applyBorder="1" applyAlignment="1" applyProtection="1">
      <alignment horizontal="center" vertical="center"/>
    </xf>
    <xf numFmtId="176" fontId="10" fillId="0" borderId="0" xfId="11" applyNumberFormat="1" applyFont="1" applyFill="1" applyBorder="1" applyAlignment="1" applyProtection="1">
      <alignment horizontal="left" vertical="center"/>
    </xf>
    <xf numFmtId="176" fontId="10" fillId="0" borderId="0" xfId="11" applyNumberFormat="1" applyFont="1" applyFill="1" applyBorder="1" applyAlignment="1" applyProtection="1">
      <alignment vertical="center"/>
    </xf>
    <xf numFmtId="176" fontId="8" fillId="0" borderId="0" xfId="11" applyNumberFormat="1" applyFont="1" applyFill="1" applyBorder="1" applyAlignment="1" applyProtection="1">
      <alignment horizontal="center" vertical="center"/>
    </xf>
    <xf numFmtId="3" fontId="8" fillId="0" borderId="0" xfId="11" applyNumberFormat="1" applyFont="1" applyFill="1" applyBorder="1" applyAlignment="1" applyProtection="1">
      <alignment vertical="center"/>
    </xf>
    <xf numFmtId="3" fontId="7" fillId="0" borderId="0" xfId="11" applyNumberFormat="1" applyFont="1" applyFill="1" applyBorder="1" applyAlignment="1" applyProtection="1">
      <alignment horizontal="right" vertical="center"/>
    </xf>
    <xf numFmtId="177" fontId="7" fillId="0" borderId="0" xfId="3" applyNumberFormat="1" applyFont="1" applyFill="1" applyAlignment="1" applyProtection="1">
      <alignment vertical="center"/>
    </xf>
    <xf numFmtId="0" fontId="7" fillId="0" borderId="0" xfId="12" applyFont="1" applyFill="1" applyBorder="1" applyAlignment="1" applyProtection="1">
      <alignment vertical="center"/>
    </xf>
    <xf numFmtId="3" fontId="11" fillId="0" borderId="4" xfId="11" applyNumberFormat="1" applyFont="1" applyFill="1" applyBorder="1" applyProtection="1"/>
    <xf numFmtId="3" fontId="11" fillId="0" borderId="1" xfId="11" applyNumberFormat="1" applyFont="1" applyFill="1" applyBorder="1" applyProtection="1"/>
    <xf numFmtId="0" fontId="7" fillId="0" borderId="1" xfId="11" applyFont="1" applyFill="1" applyBorder="1" applyAlignment="1" applyProtection="1">
      <alignment horizontal="center" vertical="center"/>
    </xf>
    <xf numFmtId="3" fontId="7" fillId="0" borderId="1" xfId="11" applyNumberFormat="1" applyFont="1" applyFill="1" applyBorder="1" applyAlignment="1" applyProtection="1">
      <alignment horizontal="center" vertical="center" wrapText="1"/>
    </xf>
    <xf numFmtId="186" fontId="7" fillId="0" borderId="1" xfId="11" applyNumberFormat="1" applyFont="1" applyFill="1" applyBorder="1" applyAlignment="1" applyProtection="1">
      <alignment vertical="center"/>
    </xf>
    <xf numFmtId="3" fontId="7" fillId="0" borderId="1" xfId="11" applyNumberFormat="1" applyFont="1" applyFill="1" applyBorder="1" applyAlignment="1" applyProtection="1">
      <alignment vertical="center"/>
    </xf>
    <xf numFmtId="3" fontId="7" fillId="0" borderId="1" xfId="11" applyNumberFormat="1" applyFont="1" applyFill="1" applyBorder="1" applyAlignment="1" applyProtection="1">
      <alignment horizontal="center" vertical="center"/>
    </xf>
    <xf numFmtId="0" fontId="7" fillId="0" borderId="7" xfId="11" applyFont="1" applyFill="1" applyBorder="1" applyAlignment="1" applyProtection="1">
      <alignment horizontal="center" vertical="center" wrapText="1"/>
    </xf>
    <xf numFmtId="0" fontId="7" fillId="0" borderId="7" xfId="11" applyFont="1" applyFill="1" applyBorder="1" applyAlignment="1" applyProtection="1">
      <alignment vertical="center" shrinkToFit="1"/>
    </xf>
    <xf numFmtId="0" fontId="7" fillId="0" borderId="7" xfId="11" applyFont="1" applyFill="1" applyBorder="1" applyAlignment="1" applyProtection="1">
      <alignment horizontal="center" vertical="center" shrinkToFit="1"/>
    </xf>
    <xf numFmtId="0" fontId="11" fillId="0" borderId="7" xfId="11" applyFont="1" applyFill="1" applyBorder="1" applyAlignment="1" applyProtection="1">
      <alignment horizontal="center" vertical="center"/>
    </xf>
    <xf numFmtId="186" fontId="7" fillId="0" borderId="7" xfId="11" applyNumberFormat="1" applyFont="1" applyFill="1" applyBorder="1" applyAlignment="1" applyProtection="1">
      <alignment vertical="center"/>
    </xf>
    <xf numFmtId="183" fontId="7" fillId="0" borderId="7" xfId="11" applyNumberFormat="1" applyFont="1" applyFill="1" applyBorder="1" applyAlignment="1" applyProtection="1">
      <alignment horizontal="center" vertical="center"/>
    </xf>
    <xf numFmtId="3" fontId="7" fillId="0" borderId="7" xfId="11" applyNumberFormat="1" applyFont="1" applyFill="1" applyBorder="1" applyAlignment="1" applyProtection="1">
      <alignment vertical="center"/>
    </xf>
    <xf numFmtId="3" fontId="7" fillId="0" borderId="8" xfId="11" applyNumberFormat="1" applyFont="1" applyFill="1" applyBorder="1" applyAlignment="1" applyProtection="1">
      <alignment vertical="center"/>
    </xf>
    <xf numFmtId="0" fontId="7" fillId="0" borderId="18" xfId="11" applyFont="1" applyFill="1" applyBorder="1" applyAlignment="1" applyProtection="1">
      <alignment horizontal="center" vertical="center"/>
    </xf>
    <xf numFmtId="0" fontId="7" fillId="0" borderId="43" xfId="11" applyFont="1" applyFill="1" applyBorder="1" applyAlignment="1" applyProtection="1">
      <alignment horizontal="center" vertical="center" wrapText="1"/>
    </xf>
    <xf numFmtId="0" fontId="7" fillId="0" borderId="7" xfId="11" applyFont="1" applyFill="1" applyBorder="1" applyProtection="1"/>
    <xf numFmtId="0" fontId="11" fillId="0" borderId="7" xfId="11" applyFont="1" applyFill="1" applyBorder="1" applyProtection="1"/>
    <xf numFmtId="3" fontId="11" fillId="0" borderId="7" xfId="11" applyNumberFormat="1" applyFont="1" applyFill="1" applyBorder="1" applyProtection="1"/>
    <xf numFmtId="0" fontId="7" fillId="0" borderId="16" xfId="11" applyFont="1" applyFill="1" applyBorder="1" applyAlignment="1" applyProtection="1">
      <alignment horizontal="center" vertical="center"/>
    </xf>
    <xf numFmtId="0" fontId="7" fillId="0" borderId="5" xfId="11" applyFont="1" applyFill="1" applyBorder="1" applyProtection="1"/>
    <xf numFmtId="0" fontId="7" fillId="0" borderId="44" xfId="11" applyFont="1" applyFill="1" applyBorder="1" applyAlignment="1" applyProtection="1">
      <alignment vertical="center"/>
    </xf>
    <xf numFmtId="0" fontId="7" fillId="0" borderId="0" xfId="11" applyFont="1" applyFill="1" applyProtection="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pplyProtection="1">
      <alignment vertical="center" wrapText="1"/>
    </xf>
    <xf numFmtId="0" fontId="11" fillId="0" borderId="3" xfId="13" applyFont="1" applyBorder="1" applyAlignment="1" applyProtection="1">
      <alignment vertical="center" wrapText="1"/>
    </xf>
    <xf numFmtId="0" fontId="11" fillId="0" borderId="4" xfId="13" applyFont="1" applyBorder="1" applyAlignment="1" applyProtection="1">
      <alignment vertical="center" wrapText="1"/>
    </xf>
    <xf numFmtId="0" fontId="11" fillId="0" borderId="15" xfId="13" applyFont="1" applyBorder="1" applyProtection="1">
      <alignment vertical="center"/>
    </xf>
    <xf numFmtId="0" fontId="11" fillId="0" borderId="13" xfId="13" applyFont="1" applyBorder="1" applyProtection="1">
      <alignment vertical="center"/>
    </xf>
    <xf numFmtId="0" fontId="11" fillId="0" borderId="16" xfId="13" applyFont="1" applyBorder="1" applyProtection="1">
      <alignment vertical="center"/>
    </xf>
    <xf numFmtId="0" fontId="11" fillId="0" borderId="0" xfId="13" applyFont="1" applyProtection="1">
      <alignment vertical="center"/>
    </xf>
    <xf numFmtId="0" fontId="11" fillId="0" borderId="2" xfId="13" applyFont="1" applyBorder="1" applyProtection="1">
      <alignment vertical="center"/>
    </xf>
    <xf numFmtId="0" fontId="11" fillId="0" borderId="3" xfId="13" applyFont="1" applyBorder="1" applyProtection="1">
      <alignment vertical="center"/>
    </xf>
    <xf numFmtId="0" fontId="11" fillId="0" borderId="4" xfId="13" applyFont="1" applyBorder="1" applyProtection="1">
      <alignment vertical="center"/>
    </xf>
    <xf numFmtId="0" fontId="11" fillId="0" borderId="5" xfId="13" applyFont="1" applyBorder="1" applyProtection="1">
      <alignment vertical="center"/>
    </xf>
    <xf numFmtId="0" fontId="11" fillId="0" borderId="0" xfId="13" applyFont="1" applyBorder="1" applyProtection="1">
      <alignment vertical="center"/>
    </xf>
    <xf numFmtId="0" fontId="11" fillId="0" borderId="0" xfId="13" applyFont="1" applyBorder="1" applyAlignment="1" applyProtection="1">
      <alignment horizontal="left" vertical="top"/>
    </xf>
    <xf numFmtId="0" fontId="11" fillId="0" borderId="1" xfId="13" applyFont="1" applyBorder="1" applyProtection="1">
      <alignment vertical="center"/>
    </xf>
    <xf numFmtId="0" fontId="8" fillId="0" borderId="0" xfId="13" applyFont="1" applyBorder="1" applyProtection="1">
      <alignment vertical="center"/>
    </xf>
    <xf numFmtId="0" fontId="11" fillId="0" borderId="0" xfId="13" applyFont="1" applyBorder="1" applyAlignment="1" applyProtection="1">
      <alignment horizontal="distributed" vertical="center"/>
    </xf>
    <xf numFmtId="0" fontId="11" fillId="0" borderId="0" xfId="13" applyFont="1" applyAlignment="1" applyProtection="1">
      <alignment horizontal="distributed" vertical="center"/>
    </xf>
    <xf numFmtId="0" fontId="11" fillId="0" borderId="0" xfId="13" applyFont="1" applyBorder="1" applyAlignment="1" applyProtection="1">
      <alignment vertical="center" shrinkToFit="1"/>
    </xf>
    <xf numFmtId="0" fontId="11" fillId="0" borderId="4" xfId="13" applyFont="1" applyBorder="1" applyAlignment="1" applyProtection="1">
      <alignment vertical="center"/>
    </xf>
    <xf numFmtId="0" fontId="11" fillId="0" borderId="6" xfId="13" applyFont="1" applyBorder="1" applyProtection="1">
      <alignment vertical="center"/>
    </xf>
    <xf numFmtId="0" fontId="11" fillId="0" borderId="8" xfId="13" applyFont="1" applyBorder="1" applyAlignment="1" applyProtection="1">
      <alignment vertical="center"/>
    </xf>
    <xf numFmtId="0" fontId="11" fillId="0" borderId="1" xfId="13" applyFont="1" applyBorder="1" applyAlignment="1" applyProtection="1">
      <alignment vertical="center"/>
    </xf>
    <xf numFmtId="0" fontId="11" fillId="0" borderId="4" xfId="13" applyFont="1" applyBorder="1" applyAlignment="1" applyProtection="1">
      <alignment horizontal="left" vertical="center"/>
    </xf>
    <xf numFmtId="0" fontId="11" fillId="0" borderId="15" xfId="13" applyFont="1" applyBorder="1" applyAlignment="1" applyProtection="1">
      <alignment horizontal="left" vertical="center"/>
    </xf>
    <xf numFmtId="0" fontId="11" fillId="0" borderId="1" xfId="13" applyFont="1" applyBorder="1" applyAlignment="1" applyProtection="1">
      <alignment horizontal="left" vertical="center"/>
    </xf>
    <xf numFmtId="0" fontId="8" fillId="0" borderId="3" xfId="13" applyBorder="1" applyAlignment="1" applyProtection="1">
      <alignment horizontal="distributed" vertical="center"/>
    </xf>
    <xf numFmtId="0" fontId="11" fillId="0" borderId="3" xfId="13" applyFont="1" applyBorder="1" applyAlignment="1" applyProtection="1">
      <alignment vertical="center"/>
    </xf>
    <xf numFmtId="0" fontId="11" fillId="0" borderId="3" xfId="13" applyFont="1" applyBorder="1" applyAlignment="1" applyProtection="1">
      <alignment horizontal="center" vertical="center"/>
    </xf>
    <xf numFmtId="0" fontId="11" fillId="0" borderId="4" xfId="13" applyFont="1" applyBorder="1" applyAlignment="1" applyProtection="1">
      <alignment horizontal="center" vertical="center"/>
    </xf>
    <xf numFmtId="0" fontId="11" fillId="0" borderId="7" xfId="13" applyFont="1" applyBorder="1" applyProtection="1">
      <alignment vertical="center"/>
    </xf>
    <xf numFmtId="0" fontId="11" fillId="0" borderId="8" xfId="13" applyFont="1" applyBorder="1" applyProtection="1">
      <alignment vertical="center"/>
    </xf>
    <xf numFmtId="0" fontId="11" fillId="0" borderId="0" xfId="13" applyFont="1" applyAlignment="1" applyProtection="1">
      <alignment horizontal="right" vertical="center"/>
    </xf>
    <xf numFmtId="0" fontId="7" fillId="0" borderId="0" xfId="1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0" xfId="11" applyFont="1" applyFill="1" applyBorder="1" applyProtection="1"/>
    <xf numFmtId="0" fontId="11" fillId="0" borderId="1" xfId="11" applyFont="1" applyFill="1" applyBorder="1" applyProtection="1"/>
    <xf numFmtId="3" fontId="7" fillId="0" borderId="0" xfId="11" applyNumberFormat="1" applyFont="1" applyFill="1" applyBorder="1" applyAlignment="1" applyProtection="1">
      <alignment horizontal="center" vertical="center" wrapText="1"/>
    </xf>
    <xf numFmtId="186" fontId="7" fillId="0" borderId="0" xfId="11" applyNumberFormat="1" applyFont="1" applyFill="1" applyBorder="1" applyAlignment="1" applyProtection="1">
      <alignment vertical="center"/>
    </xf>
    <xf numFmtId="0" fontId="7" fillId="0" borderId="0" xfId="11" applyFont="1" applyFill="1" applyBorder="1" applyAlignment="1" applyProtection="1">
      <alignment vertical="center" wrapText="1"/>
    </xf>
    <xf numFmtId="0" fontId="10" fillId="0" borderId="0" xfId="11" applyFont="1" applyFill="1" applyBorder="1" applyAlignment="1" applyProtection="1">
      <alignment horizontal="distributed" vertical="center" wrapText="1"/>
    </xf>
    <xf numFmtId="0" fontId="7" fillId="0" borderId="0" xfId="11" applyFont="1" applyFill="1" applyBorder="1" applyAlignment="1" applyProtection="1">
      <alignment horizontal="center" vertical="center" wrapText="1"/>
    </xf>
    <xf numFmtId="0" fontId="11" fillId="0" borderId="0" xfId="11" applyFont="1" applyFill="1" applyBorder="1" applyAlignment="1" applyProtection="1">
      <alignment horizontal="center" vertical="center"/>
    </xf>
    <xf numFmtId="186" fontId="7" fillId="0" borderId="0" xfId="11" applyNumberFormat="1" applyFont="1" applyFill="1" applyBorder="1" applyAlignment="1" applyProtection="1">
      <alignment horizontal="right" vertical="center"/>
    </xf>
    <xf numFmtId="180" fontId="7" fillId="0" borderId="0" xfId="11" applyNumberFormat="1" applyFont="1" applyFill="1" applyBorder="1" applyAlignment="1" applyProtection="1">
      <alignment horizontal="center" vertical="center"/>
    </xf>
    <xf numFmtId="181" fontId="7" fillId="0" borderId="0" xfId="11" applyNumberFormat="1" applyFont="1" applyFill="1" applyBorder="1" applyAlignment="1" applyProtection="1">
      <alignment horizontal="center" vertical="center"/>
    </xf>
    <xf numFmtId="186" fontId="7" fillId="0" borderId="0" xfId="11" applyNumberFormat="1" applyFont="1" applyFill="1" applyBorder="1" applyAlignment="1" applyProtection="1">
      <alignment horizontal="center" vertical="center"/>
    </xf>
    <xf numFmtId="0" fontId="7" fillId="0" borderId="2" xfId="9" applyFont="1" applyFill="1" applyBorder="1" applyAlignment="1" applyProtection="1">
      <alignment vertical="center"/>
    </xf>
    <xf numFmtId="0" fontId="7" fillId="0" borderId="3" xfId="9" applyFont="1" applyFill="1" applyBorder="1" applyAlignment="1" applyProtection="1">
      <alignment vertical="center"/>
    </xf>
    <xf numFmtId="0" fontId="7" fillId="0" borderId="4" xfId="9" applyFont="1" applyFill="1" applyBorder="1" applyAlignment="1" applyProtection="1">
      <alignment vertical="center"/>
    </xf>
    <xf numFmtId="0" fontId="7" fillId="0" borderId="5" xfId="9" applyFont="1" applyFill="1" applyBorder="1" applyAlignment="1" applyProtection="1">
      <alignment vertical="center"/>
    </xf>
    <xf numFmtId="0" fontId="8" fillId="0" borderId="0" xfId="9" applyFont="1" applyFill="1" applyBorder="1" applyAlignment="1" applyProtection="1">
      <alignment horizontal="right" vertical="center"/>
    </xf>
    <xf numFmtId="0" fontId="8" fillId="0" borderId="0" xfId="9" applyFont="1" applyFill="1" applyBorder="1" applyAlignment="1" applyProtection="1">
      <alignment horizontal="left" vertical="center"/>
    </xf>
    <xf numFmtId="0" fontId="9" fillId="0" borderId="0" xfId="9" applyFont="1" applyFill="1" applyBorder="1" applyAlignment="1" applyProtection="1">
      <alignment horizontal="center" vertical="center"/>
    </xf>
    <xf numFmtId="0" fontId="7" fillId="0" borderId="0" xfId="9" applyFont="1" applyFill="1" applyBorder="1" applyAlignment="1" applyProtection="1">
      <alignment horizontal="left" vertical="center" wrapText="1"/>
    </xf>
    <xf numFmtId="0" fontId="7" fillId="0" borderId="47" xfId="9" applyFont="1" applyFill="1" applyBorder="1" applyAlignment="1" applyProtection="1">
      <alignment vertical="center"/>
    </xf>
    <xf numFmtId="188" fontId="7" fillId="0" borderId="0" xfId="9" applyNumberFormat="1" applyFont="1" applyFill="1" applyBorder="1" applyAlignment="1" applyProtection="1">
      <alignment horizontal="center" vertical="center"/>
    </xf>
    <xf numFmtId="0" fontId="7" fillId="0" borderId="48" xfId="9" applyFont="1" applyFill="1" applyBorder="1" applyAlignment="1" applyProtection="1">
      <alignment vertical="center"/>
    </xf>
    <xf numFmtId="0" fontId="7" fillId="0" borderId="49" xfId="9" applyFont="1" applyFill="1" applyBorder="1" applyAlignment="1" applyProtection="1">
      <alignment vertical="center"/>
    </xf>
    <xf numFmtId="0" fontId="7" fillId="0" borderId="0" xfId="9" applyFont="1" applyFill="1" applyBorder="1" applyAlignment="1" applyProtection="1">
      <alignment horizontal="left" vertical="center"/>
    </xf>
    <xf numFmtId="0" fontId="7" fillId="0" borderId="40" xfId="9" applyFont="1" applyFill="1" applyBorder="1" applyAlignment="1" applyProtection="1">
      <alignment vertical="center" wrapText="1"/>
    </xf>
    <xf numFmtId="0" fontId="7" fillId="0" borderId="41" xfId="9" applyFont="1" applyFill="1" applyBorder="1" applyAlignment="1" applyProtection="1">
      <alignment vertical="center" wrapText="1"/>
    </xf>
    <xf numFmtId="188" fontId="7" fillId="0" borderId="0" xfId="9" applyNumberFormat="1" applyFont="1" applyFill="1" applyBorder="1" applyAlignment="1" applyProtection="1">
      <alignment horizontal="left" vertical="center"/>
    </xf>
    <xf numFmtId="0" fontId="7" fillId="0" borderId="15" xfId="9" applyFont="1" applyFill="1" applyBorder="1" applyAlignment="1" applyProtection="1">
      <alignment vertical="center"/>
    </xf>
    <xf numFmtId="0" fontId="7" fillId="0" borderId="16" xfId="9" applyFont="1" applyFill="1" applyBorder="1" applyAlignment="1" applyProtection="1">
      <alignment vertical="center"/>
    </xf>
    <xf numFmtId="0" fontId="21" fillId="0" borderId="0" xfId="0" applyNumberFormat="1" applyFont="1" applyFill="1" applyBorder="1" applyAlignment="1" applyProtection="1">
      <alignment horizontal="center" vertical="center" shrinkToFit="1"/>
    </xf>
    <xf numFmtId="0" fontId="7" fillId="0" borderId="0" xfId="9" applyFont="1" applyFill="1" applyBorder="1" applyAlignment="1" applyProtection="1">
      <alignment horizontal="center" vertical="center"/>
    </xf>
    <xf numFmtId="0" fontId="8" fillId="0" borderId="0" xfId="9" applyFont="1" applyFill="1" applyBorder="1" applyAlignment="1" applyProtection="1">
      <alignment horizontal="center" vertical="center"/>
    </xf>
    <xf numFmtId="0" fontId="7" fillId="0" borderId="15" xfId="9" applyFont="1" applyFill="1" applyBorder="1" applyAlignment="1" applyProtection="1">
      <alignment vertical="center" shrinkToFit="1"/>
    </xf>
    <xf numFmtId="0" fontId="11" fillId="0" borderId="16" xfId="9" applyFont="1" applyFill="1" applyBorder="1" applyAlignment="1" applyProtection="1">
      <alignment vertical="center" shrinkToFit="1"/>
    </xf>
    <xf numFmtId="0" fontId="7" fillId="0" borderId="16" xfId="9" applyFont="1" applyFill="1" applyBorder="1" applyAlignment="1" applyProtection="1">
      <alignment vertical="center" shrinkToFit="1"/>
    </xf>
    <xf numFmtId="0" fontId="7" fillId="0" borderId="6" xfId="9" applyFont="1" applyFill="1" applyBorder="1" applyAlignment="1" applyProtection="1">
      <alignment vertical="center"/>
    </xf>
    <xf numFmtId="0" fontId="7" fillId="0" borderId="7" xfId="9" applyFont="1" applyFill="1" applyBorder="1" applyAlignment="1" applyProtection="1">
      <alignment vertical="center"/>
    </xf>
    <xf numFmtId="0" fontId="7" fillId="0" borderId="8" xfId="9" applyFont="1" applyFill="1" applyBorder="1" applyAlignment="1" applyProtection="1">
      <alignment vertical="center"/>
    </xf>
    <xf numFmtId="0" fontId="7" fillId="0" borderId="40" xfId="9" applyFont="1" applyFill="1" applyBorder="1" applyAlignment="1" applyProtection="1">
      <alignment vertical="center"/>
    </xf>
    <xf numFmtId="0" fontId="7" fillId="0" borderId="41" xfId="9" applyFont="1" applyFill="1" applyBorder="1" applyAlignment="1" applyProtection="1">
      <alignment vertical="center"/>
    </xf>
    <xf numFmtId="0" fontId="10" fillId="0" borderId="0" xfId="9" applyFont="1" applyFill="1" applyBorder="1" applyAlignment="1" applyProtection="1">
      <alignment horizontal="left" vertical="center" wrapText="1"/>
    </xf>
    <xf numFmtId="0" fontId="7" fillId="0" borderId="9" xfId="9" applyFont="1" applyFill="1" applyBorder="1" applyAlignment="1" applyProtection="1">
      <alignment vertical="center"/>
    </xf>
    <xf numFmtId="0" fontId="7" fillId="0" borderId="50" xfId="9" applyFont="1" applyFill="1" applyBorder="1" applyAlignment="1" applyProtection="1">
      <alignment vertical="center"/>
    </xf>
    <xf numFmtId="0" fontId="7" fillId="0" borderId="51" xfId="9" applyFont="1" applyFill="1" applyBorder="1" applyAlignment="1" applyProtection="1">
      <alignment vertical="center" shrinkToFit="1"/>
    </xf>
    <xf numFmtId="0" fontId="7" fillId="0" borderId="42" xfId="9" applyFont="1" applyFill="1" applyBorder="1" applyAlignment="1" applyProtection="1">
      <alignment vertical="center" shrinkToFit="1"/>
    </xf>
    <xf numFmtId="0" fontId="7" fillId="0" borderId="0" xfId="9" applyFont="1" applyFill="1" applyBorder="1" applyAlignment="1" applyProtection="1">
      <alignment horizontal="distributed" vertical="center"/>
    </xf>
    <xf numFmtId="0" fontId="7" fillId="0" borderId="0" xfId="9" applyFont="1" applyFill="1" applyBorder="1" applyAlignment="1" applyProtection="1">
      <alignment vertical="center" shrinkToFit="1"/>
    </xf>
    <xf numFmtId="0" fontId="10" fillId="0" borderId="0" xfId="9" applyFont="1" applyFill="1" applyBorder="1" applyAlignment="1" applyProtection="1">
      <alignment horizontal="distributed" vertical="center" wrapText="1" shrinkToFit="1"/>
    </xf>
    <xf numFmtId="0" fontId="10" fillId="0" borderId="0" xfId="9" applyFont="1" applyFill="1" applyBorder="1" applyAlignment="1" applyProtection="1">
      <alignment horizontal="distributed" vertical="center" shrinkToFit="1"/>
    </xf>
    <xf numFmtId="176" fontId="7" fillId="0" borderId="0" xfId="9" applyNumberFormat="1" applyFont="1" applyFill="1" applyBorder="1" applyAlignment="1" applyProtection="1">
      <alignment horizontal="right" vertical="center" shrinkToFit="1"/>
    </xf>
    <xf numFmtId="0" fontId="12" fillId="0" borderId="0" xfId="9" applyFont="1" applyFill="1" applyAlignment="1" applyProtection="1">
      <alignment horizontal="right" vertical="center"/>
    </xf>
    <xf numFmtId="0" fontId="7" fillId="0" borderId="5" xfId="9" applyFont="1" applyFill="1" applyBorder="1" applyProtection="1"/>
    <xf numFmtId="0" fontId="7" fillId="0" borderId="0" xfId="9" applyFont="1" applyFill="1" applyBorder="1" applyProtection="1"/>
    <xf numFmtId="0" fontId="7" fillId="0" borderId="1" xfId="9" applyFont="1" applyFill="1" applyBorder="1" applyAlignment="1" applyProtection="1">
      <alignment vertical="center" wrapText="1"/>
    </xf>
    <xf numFmtId="0" fontId="7" fillId="0" borderId="0" xfId="9" applyFont="1" applyFill="1" applyBorder="1" applyAlignment="1" applyProtection="1">
      <alignment vertical="center" wrapText="1"/>
    </xf>
    <xf numFmtId="0" fontId="7" fillId="0" borderId="0" xfId="9" applyFont="1" applyFill="1" applyProtection="1"/>
    <xf numFmtId="0" fontId="7" fillId="0" borderId="52" xfId="9" applyFont="1" applyFill="1" applyBorder="1" applyAlignment="1" applyProtection="1">
      <alignment vertical="center" wrapText="1"/>
    </xf>
    <xf numFmtId="0" fontId="7" fillId="0" borderId="53" xfId="9" applyFont="1" applyFill="1" applyBorder="1" applyAlignment="1" applyProtection="1">
      <alignment vertical="center"/>
    </xf>
    <xf numFmtId="0" fontId="7" fillId="0" borderId="0" xfId="9" applyFont="1" applyFill="1" applyBorder="1" applyAlignment="1" applyProtection="1">
      <alignment horizontal="center" vertical="center" wrapText="1"/>
    </xf>
    <xf numFmtId="0" fontId="10" fillId="0" borderId="15" xfId="9" applyFont="1" applyFill="1" applyBorder="1" applyAlignment="1" applyProtection="1">
      <alignment vertical="center" wrapText="1"/>
    </xf>
    <xf numFmtId="0" fontId="10" fillId="0" borderId="16" xfId="9" applyFont="1" applyFill="1" applyBorder="1" applyAlignment="1" applyProtection="1">
      <alignment vertical="center" wrapText="1"/>
    </xf>
    <xf numFmtId="0" fontId="10" fillId="0" borderId="42" xfId="9" applyFont="1" applyFill="1" applyBorder="1" applyAlignment="1" applyProtection="1">
      <alignment vertical="center" wrapText="1"/>
    </xf>
    <xf numFmtId="0" fontId="10" fillId="0" borderId="41" xfId="9" applyFont="1" applyFill="1" applyBorder="1" applyAlignment="1" applyProtection="1">
      <alignment vertical="center" wrapText="1"/>
    </xf>
    <xf numFmtId="0" fontId="7" fillId="0" borderId="0" xfId="9" applyFont="1" applyFill="1" applyBorder="1" applyAlignment="1" applyProtection="1"/>
    <xf numFmtId="0" fontId="7" fillId="0" borderId="0" xfId="9" applyFont="1" applyFill="1" applyBorder="1" applyAlignment="1" applyProtection="1">
      <alignment horizontal="left" vertical="top"/>
    </xf>
    <xf numFmtId="0" fontId="20" fillId="0" borderId="10" xfId="0" applyFont="1" applyBorder="1" applyAlignment="1" applyProtection="1"/>
    <xf numFmtId="0" fontId="0" fillId="0" borderId="10" xfId="0" applyBorder="1" applyAlignment="1" applyProtection="1">
      <alignment vertical="center"/>
    </xf>
    <xf numFmtId="0" fontId="0" fillId="0" borderId="0" xfId="0" applyFill="1" applyBorder="1" applyAlignment="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7" fillId="0" borderId="0" xfId="9" applyFont="1" applyFill="1" applyAlignment="1" applyProtection="1">
      <alignment vertical="center" shrinkToFit="1"/>
    </xf>
    <xf numFmtId="0" fontId="7" fillId="0" borderId="0" xfId="9" applyFont="1" applyFill="1" applyBorder="1" applyAlignment="1" applyProtection="1">
      <alignment horizontal="left" vertical="center" wrapText="1" indent="1"/>
    </xf>
    <xf numFmtId="0" fontId="7" fillId="0" borderId="3" xfId="9" applyFont="1" applyFill="1" applyBorder="1" applyAlignment="1" applyProtection="1">
      <alignment horizontal="left" vertical="center" wrapText="1" indent="1"/>
    </xf>
    <xf numFmtId="0" fontId="7" fillId="0" borderId="4" xfId="9" applyFont="1" applyFill="1" applyBorder="1" applyAlignment="1" applyProtection="1">
      <alignment horizontal="left" vertical="center" wrapText="1" indent="1"/>
    </xf>
    <xf numFmtId="0" fontId="7" fillId="0" borderId="1" xfId="9" applyFont="1" applyFill="1" applyBorder="1" applyAlignment="1" applyProtection="1">
      <alignment horizontal="left" vertical="center" wrapText="1" indent="1"/>
    </xf>
    <xf numFmtId="0" fontId="7" fillId="0" borderId="1" xfId="9" applyFont="1" applyFill="1" applyBorder="1" applyProtection="1"/>
    <xf numFmtId="0" fontId="7" fillId="0" borderId="48" xfId="9" applyFont="1" applyFill="1" applyBorder="1" applyAlignment="1" applyProtection="1">
      <alignment vertical="center" wrapText="1"/>
    </xf>
    <xf numFmtId="0" fontId="7" fillId="0" borderId="49" xfId="9" applyFont="1" applyFill="1" applyBorder="1" applyAlignment="1" applyProtection="1">
      <alignment vertical="center" wrapText="1"/>
    </xf>
    <xf numFmtId="0" fontId="7" fillId="0" borderId="54" xfId="9" applyFont="1" applyFill="1" applyBorder="1" applyAlignment="1" applyProtection="1">
      <alignment vertical="center" wrapText="1"/>
    </xf>
    <xf numFmtId="0" fontId="7" fillId="0" borderId="55" xfId="9" applyFont="1" applyFill="1" applyBorder="1" applyAlignment="1" applyProtection="1">
      <alignment vertical="center" wrapText="1"/>
    </xf>
    <xf numFmtId="0" fontId="11" fillId="0" borderId="0" xfId="9" applyFont="1" applyFill="1" applyBorder="1" applyAlignment="1" applyProtection="1">
      <alignment vertical="center"/>
    </xf>
    <xf numFmtId="0" fontId="10" fillId="0" borderId="0" xfId="9" applyFont="1" applyFill="1" applyBorder="1" applyAlignment="1" applyProtection="1">
      <alignment horizontal="right" vertical="center"/>
    </xf>
    <xf numFmtId="0" fontId="11" fillId="0" borderId="0" xfId="9" applyFont="1" applyFill="1" applyBorder="1" applyAlignment="1" applyProtection="1">
      <alignment horizontal="center" vertical="center"/>
    </xf>
    <xf numFmtId="9" fontId="11" fillId="0" borderId="0" xfId="9" applyNumberFormat="1" applyFont="1" applyFill="1" applyBorder="1" applyAlignment="1" applyProtection="1">
      <alignment vertical="center"/>
    </xf>
    <xf numFmtId="9" fontId="11" fillId="0" borderId="0" xfId="9" applyNumberFormat="1" applyFont="1" applyFill="1" applyBorder="1" applyAlignment="1" applyProtection="1">
      <alignment horizontal="center" vertical="center"/>
    </xf>
    <xf numFmtId="0" fontId="5" fillId="0" borderId="0" xfId="9" applyNumberFormat="1" applyFont="1" applyFill="1" applyBorder="1" applyAlignment="1" applyProtection="1">
      <alignment horizontal="center" vertical="center"/>
    </xf>
    <xf numFmtId="0" fontId="11" fillId="0" borderId="0" xfId="9" applyNumberFormat="1" applyFont="1" applyFill="1" applyBorder="1" applyAlignment="1" applyProtection="1">
      <alignment horizontal="center" vertical="center"/>
    </xf>
    <xf numFmtId="0" fontId="11" fillId="0" borderId="1" xfId="9" applyFont="1" applyFill="1" applyBorder="1" applyAlignment="1" applyProtection="1">
      <alignment vertical="center"/>
    </xf>
    <xf numFmtId="0" fontId="11" fillId="0" borderId="0" xfId="9" applyFont="1" applyFill="1" applyAlignment="1" applyProtection="1">
      <alignment horizontal="center" vertical="center"/>
    </xf>
    <xf numFmtId="0" fontId="0" fillId="0" borderId="0" xfId="0" applyFill="1" applyBorder="1" applyAlignment="1" applyProtection="1">
      <alignment horizontal="center" vertical="center"/>
    </xf>
    <xf numFmtId="0" fontId="16" fillId="0" borderId="0" xfId="0" applyFont="1" applyFill="1" applyBorder="1" applyAlignment="1" applyProtection="1">
      <alignment horizontal="right" vertical="center"/>
    </xf>
    <xf numFmtId="0" fontId="12" fillId="0" borderId="3" xfId="9" applyFont="1" applyFill="1" applyBorder="1" applyAlignment="1" applyProtection="1">
      <alignment horizontal="right" vertical="center"/>
    </xf>
    <xf numFmtId="0" fontId="7" fillId="0" borderId="0" xfId="9" applyFont="1" applyFill="1" applyBorder="1" applyAlignment="1" applyProtection="1">
      <alignment horizontal="right"/>
    </xf>
    <xf numFmtId="38" fontId="7" fillId="0" borderId="0" xfId="9" applyNumberFormat="1" applyFont="1" applyFill="1" applyBorder="1" applyAlignment="1" applyProtection="1">
      <alignment horizontal="center" vertical="center"/>
    </xf>
    <xf numFmtId="0" fontId="14" fillId="0" borderId="0" xfId="9" applyFont="1" applyFill="1" applyBorder="1" applyAlignment="1" applyProtection="1">
      <alignment horizontal="center" vertical="center" wrapText="1"/>
    </xf>
    <xf numFmtId="0" fontId="10" fillId="0" borderId="0" xfId="9" applyFont="1" applyFill="1" applyBorder="1" applyAlignment="1" applyProtection="1">
      <alignment horizontal="right"/>
    </xf>
    <xf numFmtId="0" fontId="7" fillId="0" borderId="10" xfId="9" applyFont="1" applyFill="1" applyBorder="1" applyAlignment="1" applyProtection="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Fill="1" applyBorder="1" applyAlignment="1" applyProtection="1">
      <alignment vertical="center"/>
    </xf>
    <xf numFmtId="0" fontId="7" fillId="0" borderId="58" xfId="9" applyFont="1" applyFill="1" applyBorder="1" applyAlignment="1" applyProtection="1">
      <alignment vertical="center"/>
    </xf>
    <xf numFmtId="0" fontId="7" fillId="0" borderId="16" xfId="9" applyFont="1" applyFill="1" applyBorder="1" applyAlignment="1" applyProtection="1">
      <alignment vertical="center" wrapText="1"/>
    </xf>
    <xf numFmtId="0" fontId="7" fillId="0" borderId="59" xfId="9" applyFont="1" applyFill="1" applyBorder="1" applyAlignment="1" applyProtection="1">
      <alignment vertical="center"/>
    </xf>
    <xf numFmtId="0" fontId="7" fillId="0" borderId="54" xfId="9" applyFont="1" applyFill="1" applyBorder="1" applyAlignment="1" applyProtection="1">
      <alignment vertical="center"/>
    </xf>
    <xf numFmtId="0" fontId="7" fillId="0" borderId="55" xfId="9" applyFont="1" applyFill="1" applyBorder="1" applyAlignment="1" applyProtection="1">
      <alignment vertical="center"/>
    </xf>
    <xf numFmtId="0" fontId="7" fillId="0" borderId="42" xfId="9" applyFont="1" applyFill="1" applyBorder="1" applyAlignment="1" applyProtection="1">
      <alignment vertical="center"/>
    </xf>
    <xf numFmtId="0" fontId="7" fillId="0" borderId="41" xfId="9" applyFont="1" applyFill="1" applyBorder="1" applyAlignment="1" applyProtection="1">
      <alignment vertical="center" shrinkToFit="1"/>
    </xf>
    <xf numFmtId="49" fontId="17" fillId="0" borderId="0" xfId="9" applyNumberFormat="1" applyFont="1" applyFill="1" applyBorder="1" applyAlignment="1" applyProtection="1">
      <alignment horizontal="center" vertical="center" wrapText="1"/>
    </xf>
    <xf numFmtId="0" fontId="11" fillId="0" borderId="5" xfId="9" applyFont="1" applyFill="1" applyBorder="1" applyProtection="1"/>
    <xf numFmtId="0" fontId="11" fillId="0" borderId="0" xfId="9" applyFont="1" applyFill="1" applyBorder="1" applyProtection="1"/>
    <xf numFmtId="0" fontId="7" fillId="0" borderId="0" xfId="9" applyFont="1" applyFill="1" applyBorder="1" applyAlignment="1" applyProtection="1">
      <alignment vertical="top" wrapText="1"/>
    </xf>
    <xf numFmtId="0" fontId="7" fillId="0" borderId="1" xfId="9" applyFont="1" applyFill="1" applyBorder="1" applyAlignment="1" applyProtection="1">
      <alignment vertical="top" wrapText="1"/>
    </xf>
    <xf numFmtId="0" fontId="11" fillId="0" borderId="0" xfId="9" applyFont="1" applyFill="1" applyProtection="1"/>
    <xf numFmtId="0" fontId="7" fillId="0" borderId="3" xfId="9" applyFont="1" applyFill="1" applyBorder="1" applyAlignment="1" applyProtection="1">
      <alignment horizontal="center" vertical="center"/>
    </xf>
    <xf numFmtId="0" fontId="7" fillId="0" borderId="0" xfId="9" applyFont="1" applyFill="1" applyBorder="1" applyAlignment="1" applyProtection="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Fill="1" applyBorder="1" applyAlignment="1" applyProtection="1">
      <alignment horizontal="right" vertical="center"/>
    </xf>
    <xf numFmtId="184" fontId="7" fillId="0" borderId="57" xfId="11" applyNumberFormat="1" applyFont="1" applyFill="1" applyBorder="1" applyAlignment="1" applyProtection="1">
      <alignment vertical="center"/>
    </xf>
    <xf numFmtId="186" fontId="7" fillId="0" borderId="14" xfId="11" applyNumberFormat="1" applyFont="1" applyFill="1" applyBorder="1" applyAlignment="1" applyProtection="1">
      <alignment vertical="center"/>
    </xf>
    <xf numFmtId="186" fontId="7" fillId="0" borderId="24" xfId="11" applyNumberFormat="1" applyFont="1" applyFill="1" applyBorder="1" applyAlignment="1" applyProtection="1">
      <alignment vertical="center"/>
    </xf>
    <xf numFmtId="183" fontId="7" fillId="0" borderId="62" xfId="11" applyNumberFormat="1" applyFont="1" applyFill="1" applyBorder="1" applyAlignment="1" applyProtection="1">
      <alignment vertical="center"/>
    </xf>
    <xf numFmtId="186" fontId="7" fillId="0" borderId="63" xfId="11" applyNumberFormat="1" applyFont="1" applyFill="1" applyBorder="1" applyAlignment="1" applyProtection="1">
      <alignment vertical="center"/>
    </xf>
    <xf numFmtId="186" fontId="7" fillId="0" borderId="64" xfId="11" applyNumberFormat="1" applyFont="1" applyFill="1" applyBorder="1" applyAlignment="1" applyProtection="1">
      <alignment vertical="center"/>
    </xf>
    <xf numFmtId="183" fontId="7" fillId="0" borderId="65" xfId="11" applyNumberFormat="1" applyFont="1" applyFill="1" applyBorder="1" applyAlignment="1" applyProtection="1">
      <alignment vertical="center"/>
    </xf>
    <xf numFmtId="186" fontId="7" fillId="0" borderId="66" xfId="11" applyNumberFormat="1" applyFont="1" applyFill="1" applyBorder="1" applyAlignment="1" applyProtection="1">
      <alignment vertical="center"/>
    </xf>
    <xf numFmtId="186" fontId="7" fillId="0" borderId="12" xfId="11" applyNumberFormat="1" applyFont="1" applyFill="1" applyBorder="1" applyAlignment="1" applyProtection="1">
      <alignment vertical="center"/>
    </xf>
    <xf numFmtId="183" fontId="7" fillId="0" borderId="57" xfId="11" applyNumberFormat="1" applyFont="1" applyFill="1" applyBorder="1" applyAlignment="1" applyProtection="1">
      <alignment vertical="center"/>
    </xf>
    <xf numFmtId="186" fontId="7" fillId="0" borderId="67" xfId="11" applyNumberFormat="1" applyFont="1" applyFill="1" applyBorder="1" applyAlignment="1" applyProtection="1">
      <alignment vertical="center"/>
    </xf>
    <xf numFmtId="186" fontId="7" fillId="0" borderId="68" xfId="11" applyNumberFormat="1" applyFont="1" applyFill="1" applyBorder="1" applyAlignment="1" applyProtection="1">
      <alignment vertical="center"/>
    </xf>
    <xf numFmtId="186" fontId="7" fillId="0" borderId="69" xfId="11" applyNumberFormat="1" applyFont="1" applyFill="1" applyBorder="1" applyAlignment="1" applyProtection="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Fill="1" applyBorder="1" applyAlignment="1" applyProtection="1">
      <alignment horizontal="left" vertical="center"/>
    </xf>
    <xf numFmtId="0" fontId="14" fillId="0" borderId="0" xfId="9" applyFont="1" applyFill="1" applyBorder="1" applyAlignment="1" applyProtection="1">
      <alignment horizontal="left" vertical="center"/>
    </xf>
    <xf numFmtId="0" fontId="8" fillId="0" borderId="3" xfId="13" applyBorder="1" applyAlignment="1" applyProtection="1">
      <alignment vertical="center"/>
    </xf>
    <xf numFmtId="0" fontId="25" fillId="0" borderId="0" xfId="9" applyFont="1" applyFill="1" applyBorder="1" applyAlignment="1" applyProtection="1">
      <alignment vertical="center"/>
    </xf>
    <xf numFmtId="0" fontId="7" fillId="0" borderId="59" xfId="9" applyFont="1" applyFill="1" applyBorder="1" applyAlignment="1" applyProtection="1">
      <alignment horizontal="center" vertical="center"/>
    </xf>
    <xf numFmtId="0" fontId="1" fillId="0" borderId="59" xfId="0" applyNumberFormat="1" applyFont="1" applyFill="1" applyBorder="1" applyAlignment="1" applyProtection="1">
      <alignment horizontal="center" vertical="center"/>
    </xf>
    <xf numFmtId="0" fontId="5" fillId="0" borderId="59" xfId="9" applyNumberFormat="1" applyFont="1" applyFill="1" applyBorder="1" applyAlignment="1" applyProtection="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26" fillId="0" borderId="0"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9" fillId="3" borderId="12" xfId="0" applyFont="1" applyFill="1" applyBorder="1" applyAlignment="1" applyProtection="1">
      <alignment horizontal="center" vertical="center"/>
      <protection locked="0"/>
    </xf>
    <xf numFmtId="0" fontId="26" fillId="0" borderId="0" xfId="0" applyFont="1" applyAlignment="1" applyProtection="1">
      <alignment horizontal="left" vertical="center"/>
    </xf>
    <xf numFmtId="0" fontId="28" fillId="3" borderId="70" xfId="0" applyFont="1" applyFill="1" applyBorder="1" applyAlignment="1" applyProtection="1">
      <alignment horizontal="center" vertical="center"/>
    </xf>
    <xf numFmtId="0" fontId="28" fillId="0" borderId="0" xfId="0" applyFont="1" applyAlignment="1" applyProtection="1">
      <alignment horizontal="left" vertical="center"/>
    </xf>
    <xf numFmtId="0" fontId="29" fillId="0" borderId="13" xfId="0" applyFont="1" applyFill="1" applyBorder="1" applyAlignment="1" applyProtection="1">
      <alignment horizontal="left" vertical="center"/>
    </xf>
    <xf numFmtId="0" fontId="29" fillId="0" borderId="16" xfId="0" applyFont="1" applyFill="1" applyBorder="1" applyAlignment="1" applyProtection="1">
      <alignment horizontal="left" vertical="center"/>
    </xf>
    <xf numFmtId="0" fontId="27" fillId="0" borderId="0" xfId="0" applyFont="1" applyBorder="1" applyAlignment="1" applyProtection="1">
      <alignment horizontal="center" vertical="center"/>
    </xf>
    <xf numFmtId="0" fontId="27" fillId="0" borderId="0" xfId="0" applyFont="1" applyAlignment="1" applyProtection="1">
      <alignment horizontal="center" vertical="center"/>
    </xf>
    <xf numFmtId="0" fontId="29" fillId="0" borderId="0" xfId="0" applyFont="1" applyBorder="1" applyAlignment="1" applyProtection="1">
      <alignment horizontal="left" vertical="center"/>
    </xf>
    <xf numFmtId="0" fontId="26" fillId="0" borderId="0" xfId="0" applyFont="1" applyFill="1" applyBorder="1" applyAlignment="1" applyProtection="1">
      <alignment horizontal="center" vertical="center"/>
    </xf>
    <xf numFmtId="0" fontId="16" fillId="0" borderId="0" xfId="0" applyFont="1" applyBorder="1" applyProtection="1">
      <alignment vertical="center"/>
    </xf>
    <xf numFmtId="0" fontId="29" fillId="0" borderId="0" xfId="0" applyFont="1" applyAlignment="1" applyProtection="1">
      <alignment horizontal="left" vertical="center"/>
    </xf>
    <xf numFmtId="0" fontId="26" fillId="0" borderId="0" xfId="0" applyFont="1" applyAlignment="1" applyProtection="1">
      <alignment horizontal="center" vertical="center"/>
    </xf>
    <xf numFmtId="0" fontId="29" fillId="4" borderId="30" xfId="0" applyFont="1" applyFill="1" applyBorder="1" applyAlignment="1" applyProtection="1">
      <alignment horizontal="left" vertical="center"/>
    </xf>
    <xf numFmtId="0" fontId="0" fillId="4" borderId="71" xfId="0" applyFont="1" applyFill="1" applyBorder="1" applyAlignment="1" applyProtection="1">
      <alignment vertical="center"/>
    </xf>
    <xf numFmtId="0" fontId="29" fillId="4" borderId="71" xfId="0" applyFont="1" applyFill="1" applyBorder="1" applyAlignment="1" applyProtection="1">
      <alignment horizontal="left" vertical="center"/>
    </xf>
    <xf numFmtId="0" fontId="29" fillId="4" borderId="8" xfId="0" applyFont="1" applyFill="1" applyBorder="1" applyAlignment="1" applyProtection="1">
      <alignment horizontal="left" vertical="center"/>
    </xf>
    <xf numFmtId="0" fontId="29" fillId="4" borderId="15" xfId="0" applyFont="1" applyFill="1" applyBorder="1" applyAlignment="1" applyProtection="1">
      <alignment horizontal="left" vertical="center"/>
    </xf>
    <xf numFmtId="0" fontId="29" fillId="4" borderId="13" xfId="0" applyFont="1" applyFill="1" applyBorder="1" applyAlignment="1" applyProtection="1">
      <alignment vertical="center"/>
    </xf>
    <xf numFmtId="0" fontId="29" fillId="4" borderId="13" xfId="0" applyFont="1" applyFill="1" applyBorder="1" applyAlignment="1" applyProtection="1">
      <alignment horizontal="left" vertical="center"/>
    </xf>
    <xf numFmtId="0" fontId="29" fillId="4" borderId="16" xfId="0" applyFont="1" applyFill="1" applyBorder="1" applyAlignment="1" applyProtection="1">
      <alignment horizontal="left" vertical="center"/>
    </xf>
    <xf numFmtId="0" fontId="29" fillId="4" borderId="15" xfId="0" applyFont="1" applyFill="1" applyBorder="1" applyAlignment="1" applyProtection="1">
      <alignment horizontal="center" vertical="center"/>
    </xf>
    <xf numFmtId="0" fontId="29" fillId="4" borderId="16" xfId="0" applyFont="1" applyFill="1" applyBorder="1" applyAlignment="1" applyProtection="1">
      <alignment horizontal="center" vertical="center"/>
    </xf>
    <xf numFmtId="0" fontId="7" fillId="0" borderId="2" xfId="9" applyFont="1" applyFill="1" applyBorder="1" applyAlignment="1" applyProtection="1">
      <alignment vertical="center" wrapText="1"/>
    </xf>
    <xf numFmtId="0" fontId="11" fillId="0" borderId="4" xfId="9" applyFont="1" applyFill="1" applyBorder="1" applyAlignment="1" applyProtection="1"/>
    <xf numFmtId="0" fontId="10" fillId="0" borderId="59" xfId="9" applyFont="1" applyFill="1" applyBorder="1" applyAlignment="1" applyProtection="1">
      <alignment vertical="center" textRotation="255" wrapText="1"/>
    </xf>
    <xf numFmtId="0" fontId="10" fillId="0" borderId="0" xfId="9" applyFont="1" applyFill="1" applyBorder="1" applyAlignment="1" applyProtection="1">
      <alignment vertical="center" textRotation="255" wrapText="1"/>
    </xf>
    <xf numFmtId="0" fontId="10" fillId="0" borderId="1" xfId="9" applyFont="1" applyFill="1" applyBorder="1" applyAlignment="1" applyProtection="1">
      <alignment vertical="center" textRotation="255" wrapText="1"/>
    </xf>
    <xf numFmtId="0" fontId="10" fillId="0" borderId="54" xfId="9" applyFont="1" applyFill="1" applyBorder="1" applyAlignment="1" applyProtection="1">
      <alignment vertical="center" textRotation="255" wrapText="1"/>
    </xf>
    <xf numFmtId="0" fontId="10" fillId="0" borderId="47" xfId="9" applyFont="1" applyFill="1" applyBorder="1" applyAlignment="1" applyProtection="1">
      <alignment vertical="center" textRotation="255" wrapText="1"/>
    </xf>
    <xf numFmtId="0" fontId="10" fillId="0" borderId="55" xfId="9" applyFont="1" applyFill="1" applyBorder="1" applyAlignment="1" applyProtection="1">
      <alignment vertical="center" textRotation="255" wrapText="1"/>
    </xf>
    <xf numFmtId="0" fontId="10" fillId="0" borderId="9" xfId="9" applyFont="1" applyFill="1" applyBorder="1" applyAlignment="1" applyProtection="1">
      <alignment vertical="center" wrapText="1"/>
    </xf>
    <xf numFmtId="0" fontId="10" fillId="0" borderId="50" xfId="9" applyFont="1" applyFill="1" applyBorder="1" applyAlignment="1" applyProtection="1">
      <alignment vertical="center" wrapText="1"/>
    </xf>
    <xf numFmtId="0" fontId="10" fillId="0" borderId="40" xfId="9" applyFont="1" applyFill="1" applyBorder="1" applyAlignment="1" applyProtection="1">
      <alignment vertical="center" wrapText="1"/>
    </xf>
    <xf numFmtId="0" fontId="31"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pplyAlignment="1">
      <alignment horizontal="left" vertical="center"/>
    </xf>
    <xf numFmtId="0" fontId="32" fillId="0" borderId="0" xfId="0" applyFont="1" applyBorder="1" applyAlignme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pplyAlignment="1">
      <alignment vertical="center"/>
    </xf>
    <xf numFmtId="189" fontId="31" fillId="4" borderId="7" xfId="0" applyNumberFormat="1" applyFont="1" applyFill="1" applyBorder="1" applyAlignment="1">
      <alignment vertical="center"/>
    </xf>
    <xf numFmtId="0" fontId="36" fillId="0" borderId="70" xfId="0" applyFont="1" applyBorder="1" applyAlignment="1">
      <alignment horizontal="center" vertical="center"/>
    </xf>
    <xf numFmtId="0" fontId="32" fillId="4" borderId="15" xfId="0" applyFont="1" applyFill="1" applyBorder="1" applyAlignment="1">
      <alignment vertical="center"/>
    </xf>
    <xf numFmtId="0" fontId="32" fillId="4" borderId="13" xfId="0" applyFont="1" applyFill="1" applyBorder="1" applyAlignment="1">
      <alignment vertical="center"/>
    </xf>
    <xf numFmtId="189" fontId="31" fillId="4" borderId="13" xfId="0" applyNumberFormat="1" applyFont="1" applyFill="1" applyBorder="1" applyAlignment="1">
      <alignment vertical="center"/>
    </xf>
    <xf numFmtId="0" fontId="31" fillId="0" borderId="0" xfId="0" applyFont="1" applyAlignment="1">
      <alignment vertical="center"/>
    </xf>
    <xf numFmtId="0" fontId="0" fillId="4" borderId="13" xfId="0" applyFont="1" applyFill="1" applyBorder="1" applyAlignment="1" applyProtection="1">
      <alignment vertical="center"/>
    </xf>
    <xf numFmtId="0" fontId="26" fillId="0" borderId="0" xfId="0" applyFont="1" applyBorder="1" applyAlignment="1" applyProtection="1">
      <alignment horizontal="left" vertical="center"/>
    </xf>
    <xf numFmtId="0" fontId="32" fillId="4" borderId="30" xfId="0" applyFont="1" applyFill="1" applyBorder="1" applyAlignment="1">
      <alignment vertical="center"/>
    </xf>
    <xf numFmtId="0" fontId="31" fillId="4" borderId="7" xfId="0" applyFont="1" applyFill="1" applyBorder="1" applyAlignment="1">
      <alignment vertical="center"/>
    </xf>
    <xf numFmtId="189" fontId="31" fillId="4" borderId="8" xfId="0" applyNumberFormat="1" applyFont="1" applyFill="1" applyBorder="1" applyAlignment="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29" fillId="4" borderId="3" xfId="0" applyFont="1" applyFill="1" applyBorder="1" applyAlignment="1" applyProtection="1">
      <alignment vertical="center"/>
    </xf>
    <xf numFmtId="0" fontId="31" fillId="4" borderId="13" xfId="0" applyFont="1" applyFill="1" applyBorder="1" applyAlignment="1">
      <alignment vertical="center"/>
    </xf>
    <xf numFmtId="189" fontId="31" fillId="4" borderId="16" xfId="0" applyNumberFormat="1" applyFont="1" applyFill="1" applyBorder="1" applyAlignment="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41" fillId="0" borderId="70" xfId="0" applyFont="1" applyBorder="1" applyAlignment="1">
      <alignment horizontal="center" vertical="center" wrapText="1"/>
    </xf>
    <xf numFmtId="0" fontId="29" fillId="4" borderId="7" xfId="0" applyFont="1" applyFill="1" applyBorder="1" applyAlignment="1" applyProtection="1">
      <alignment vertical="center"/>
    </xf>
    <xf numFmtId="0" fontId="29" fillId="4" borderId="0" xfId="0" applyFont="1" applyFill="1" applyBorder="1" applyAlignment="1" applyProtection="1">
      <alignment vertical="center"/>
    </xf>
    <xf numFmtId="0" fontId="30" fillId="4" borderId="15" xfId="0" applyNumberFormat="1" applyFont="1" applyFill="1" applyBorder="1" applyAlignment="1" applyProtection="1">
      <alignment vertical="center"/>
    </xf>
    <xf numFmtId="0" fontId="0" fillId="4" borderId="3" xfId="0" applyFont="1" applyFill="1" applyBorder="1" applyAlignment="1" applyProtection="1">
      <alignment vertical="center"/>
    </xf>
    <xf numFmtId="0" fontId="33" fillId="4" borderId="3" xfId="0" applyFont="1" applyFill="1" applyBorder="1" applyAlignment="1" applyProtection="1">
      <alignment vertical="center" wrapText="1"/>
    </xf>
    <xf numFmtId="0" fontId="33" fillId="4" borderId="4" xfId="0" applyFont="1" applyFill="1" applyBorder="1" applyAlignment="1" applyProtection="1">
      <alignment vertical="center" wrapText="1"/>
    </xf>
    <xf numFmtId="0" fontId="47" fillId="0" borderId="0" xfId="0" applyFont="1">
      <alignment vertical="center"/>
    </xf>
    <xf numFmtId="0" fontId="47" fillId="0" borderId="0" xfId="0" applyFont="1" applyAlignment="1">
      <alignment horizontal="right" vertical="center"/>
    </xf>
    <xf numFmtId="0" fontId="53" fillId="0" borderId="0" xfId="0" applyFont="1" applyAlignment="1">
      <alignment horizontal="center" vertical="center"/>
    </xf>
    <xf numFmtId="0" fontId="50" fillId="0" borderId="0" xfId="0" applyFont="1" applyBorder="1" applyAlignment="1">
      <alignment horizontal="center" vertical="center"/>
    </xf>
    <xf numFmtId="0" fontId="47" fillId="0" borderId="0" xfId="0" applyFont="1" applyBorder="1">
      <alignment vertical="center"/>
    </xf>
    <xf numFmtId="0" fontId="47" fillId="0" borderId="5" xfId="0" applyFont="1" applyBorder="1">
      <alignment vertical="center"/>
    </xf>
    <xf numFmtId="0" fontId="47" fillId="0" borderId="1" xfId="0" applyFont="1" applyBorder="1">
      <alignment vertical="center"/>
    </xf>
    <xf numFmtId="0" fontId="47" fillId="0" borderId="6" xfId="0" applyFont="1" applyBorder="1">
      <alignment vertical="center"/>
    </xf>
    <xf numFmtId="0" fontId="47" fillId="0" borderId="7" xfId="0" applyFont="1" applyBorder="1">
      <alignment vertical="center"/>
    </xf>
    <xf numFmtId="0" fontId="47" fillId="0" borderId="8" xfId="0" applyFont="1" applyBorder="1">
      <alignment vertical="center"/>
    </xf>
    <xf numFmtId="0" fontId="51" fillId="0" borderId="1" xfId="0" applyFont="1" applyBorder="1" applyAlignment="1">
      <alignment vertical="center"/>
    </xf>
    <xf numFmtId="0" fontId="51" fillId="0" borderId="0" xfId="0" applyFont="1" applyBorder="1" applyAlignment="1">
      <alignment vertical="center"/>
    </xf>
    <xf numFmtId="0" fontId="64" fillId="0" borderId="0" xfId="0" applyFont="1" applyFill="1" applyBorder="1" applyAlignment="1">
      <alignment horizontal="center" vertical="center"/>
    </xf>
    <xf numFmtId="0" fontId="65" fillId="0" borderId="0" xfId="0" applyFont="1" applyFill="1" applyBorder="1" applyAlignment="1">
      <alignment horizontal="center" vertical="center"/>
    </xf>
    <xf numFmtId="0" fontId="66" fillId="0" borderId="0" xfId="0" applyFont="1" applyFill="1" applyBorder="1" applyAlignment="1">
      <alignment horizontal="center"/>
    </xf>
    <xf numFmtId="0" fontId="49" fillId="0" borderId="0" xfId="0" applyFont="1" applyAlignment="1">
      <alignment vertical="center"/>
    </xf>
    <xf numFmtId="0" fontId="32" fillId="4" borderId="78"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79" xfId="0" applyFont="1" applyFill="1" applyBorder="1" applyAlignment="1">
      <alignment horizontal="left" vertical="center"/>
    </xf>
    <xf numFmtId="0" fontId="80" fillId="0" borderId="0" xfId="9" applyFont="1" applyFill="1" applyBorder="1" applyAlignment="1" applyProtection="1">
      <alignment horizontal="right" vertical="center"/>
    </xf>
    <xf numFmtId="0" fontId="47" fillId="0" borderId="0" xfId="0" quotePrefix="1" applyFont="1">
      <alignment vertical="center"/>
    </xf>
    <xf numFmtId="0" fontId="0" fillId="0" borderId="0" xfId="0">
      <alignment vertical="center"/>
    </xf>
    <xf numFmtId="0" fontId="47" fillId="0" borderId="0" xfId="0" applyFont="1">
      <alignment vertical="center"/>
    </xf>
    <xf numFmtId="0" fontId="54" fillId="0" borderId="0" xfId="0" applyFont="1">
      <alignment vertical="center"/>
    </xf>
    <xf numFmtId="0" fontId="64" fillId="0" borderId="0" xfId="0" applyFont="1" applyFill="1">
      <alignment vertical="center"/>
    </xf>
    <xf numFmtId="0" fontId="5" fillId="2" borderId="12" xfId="17" applyFill="1" applyBorder="1"/>
    <xf numFmtId="0" fontId="5" fillId="0" borderId="12" xfId="17" applyFont="1" applyBorder="1"/>
    <xf numFmtId="0" fontId="5" fillId="0" borderId="0" xfId="17"/>
    <xf numFmtId="0" fontId="5" fillId="0" borderId="12" xfId="17" applyBorder="1"/>
    <xf numFmtId="0" fontId="26" fillId="0" borderId="0" xfId="0" applyFont="1" applyAlignment="1">
      <alignment horizontal="left" vertical="center"/>
    </xf>
    <xf numFmtId="0" fontId="26" fillId="0" borderId="0" xfId="0" applyFont="1" applyAlignment="1">
      <alignment horizontal="center" vertical="center"/>
    </xf>
    <xf numFmtId="0" fontId="26" fillId="0" borderId="70" xfId="0" applyFont="1" applyBorder="1" applyAlignment="1">
      <alignment horizontal="center" vertical="center"/>
    </xf>
    <xf numFmtId="0" fontId="26" fillId="0" borderId="0" xfId="0" applyFont="1" applyAlignment="1">
      <alignment vertical="center"/>
    </xf>
    <xf numFmtId="0" fontId="28" fillId="0" borderId="0" xfId="0" applyFont="1" applyAlignment="1">
      <alignment horizontal="left" vertical="center"/>
    </xf>
    <xf numFmtId="0" fontId="83" fillId="0" borderId="0" xfId="0" applyFont="1" applyAlignment="1">
      <alignment horizontal="left" vertical="center"/>
    </xf>
    <xf numFmtId="0" fontId="37" fillId="13" borderId="175" xfId="0" applyNumberFormat="1" applyFont="1" applyFill="1" applyBorder="1" applyAlignment="1" applyProtection="1">
      <alignment horizontal="center" vertical="center"/>
      <protection locked="0"/>
    </xf>
    <xf numFmtId="0" fontId="32" fillId="0" borderId="0" xfId="0" applyFont="1" applyAlignment="1">
      <alignment horizontal="left" vertical="center"/>
    </xf>
    <xf numFmtId="0" fontId="84" fillId="0" borderId="70" xfId="0" applyFont="1" applyBorder="1" applyAlignment="1">
      <alignment horizontal="center" vertical="center"/>
    </xf>
    <xf numFmtId="0" fontId="47" fillId="0" borderId="0" xfId="0" applyFont="1" applyBorder="1" applyAlignment="1">
      <alignment vertical="center"/>
    </xf>
    <xf numFmtId="0" fontId="46" fillId="0" borderId="0" xfId="0" applyFont="1" applyAlignment="1">
      <alignment vertical="center"/>
    </xf>
    <xf numFmtId="0" fontId="47" fillId="0" borderId="0" xfId="0" applyFont="1" applyBorder="1" applyAlignment="1">
      <alignment horizontal="center" vertical="center"/>
    </xf>
    <xf numFmtId="38" fontId="50" fillId="0" borderId="0" xfId="16" applyFont="1" applyBorder="1" applyAlignment="1">
      <alignment horizontal="right" vertical="center"/>
    </xf>
    <xf numFmtId="0" fontId="47" fillId="0" borderId="2" xfId="0" applyFont="1" applyBorder="1">
      <alignment vertical="center"/>
    </xf>
    <xf numFmtId="0" fontId="47" fillId="0" borderId="3" xfId="0" applyFont="1" applyBorder="1">
      <alignment vertical="center"/>
    </xf>
    <xf numFmtId="0" fontId="47" fillId="0" borderId="4" xfId="0" applyFont="1" applyBorder="1">
      <alignmen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31" fillId="0" borderId="70" xfId="0" applyFont="1" applyBorder="1" applyAlignment="1">
      <alignment horizontal="center" vertical="center"/>
    </xf>
    <xf numFmtId="0" fontId="0" fillId="0" borderId="0" xfId="0">
      <alignment vertical="center"/>
    </xf>
    <xf numFmtId="0" fontId="31" fillId="0" borderId="0" xfId="0" applyFont="1" applyAlignment="1">
      <alignment vertical="center" wrapText="1"/>
    </xf>
    <xf numFmtId="0" fontId="0" fillId="0" borderId="96" xfId="0" applyBorder="1">
      <alignment vertical="center"/>
    </xf>
    <xf numFmtId="0" fontId="26" fillId="0" borderId="96" xfId="0" applyFont="1" applyBorder="1" applyAlignment="1">
      <alignment horizontal="left" vertical="center"/>
    </xf>
    <xf numFmtId="0" fontId="26" fillId="0" borderId="52" xfId="0" applyFont="1" applyBorder="1" applyAlignment="1">
      <alignment horizontal="left" vertical="center"/>
    </xf>
    <xf numFmtId="0" fontId="26" fillId="0" borderId="84" xfId="0" applyFont="1" applyBorder="1" applyAlignment="1">
      <alignment horizontal="left" vertical="center"/>
    </xf>
    <xf numFmtId="0" fontId="26" fillId="0" borderId="96" xfId="0" applyFont="1" applyBorder="1" applyAlignment="1">
      <alignment vertical="center"/>
    </xf>
    <xf numFmtId="0" fontId="11" fillId="0" borderId="0" xfId="13" applyFont="1" applyBorder="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Border="1" applyAlignment="1" applyProtection="1">
      <alignment horizontal="distributed" vertical="center"/>
    </xf>
    <xf numFmtId="0" fontId="11" fillId="0" borderId="0" xfId="13" applyFont="1" applyAlignment="1" applyProtection="1">
      <alignment horizontal="distributed" vertical="center"/>
    </xf>
    <xf numFmtId="0" fontId="11" fillId="0" borderId="0" xfId="13" applyFont="1" applyBorder="1" applyAlignment="1" applyProtection="1">
      <alignment vertical="top"/>
      <protection locked="0"/>
    </xf>
    <xf numFmtId="0" fontId="11" fillId="0" borderId="0" xfId="13" applyFont="1" applyBorder="1" applyAlignment="1" applyProtection="1">
      <alignment vertical="center" wrapText="1"/>
      <protection locked="0"/>
    </xf>
    <xf numFmtId="0" fontId="8" fillId="0" borderId="0" xfId="13" applyAlignment="1" applyProtection="1">
      <alignment vertical="center"/>
    </xf>
    <xf numFmtId="0" fontId="8" fillId="0" borderId="0" xfId="13" applyBorder="1" applyAlignment="1" applyProtection="1">
      <alignment horizontal="distributed" vertical="center"/>
    </xf>
    <xf numFmtId="0" fontId="8" fillId="0" borderId="1" xfId="13" applyBorder="1" applyAlignment="1" applyProtection="1">
      <alignment horizontal="distributed" vertical="center"/>
    </xf>
    <xf numFmtId="0" fontId="8" fillId="0" borderId="7" xfId="13" applyBorder="1" applyAlignment="1" applyProtection="1">
      <alignment horizontal="distributed" vertical="center"/>
    </xf>
    <xf numFmtId="0" fontId="8" fillId="0" borderId="8" xfId="13" applyBorder="1" applyAlignment="1" applyProtection="1">
      <alignment horizontal="distributed" vertical="center"/>
    </xf>
    <xf numFmtId="0" fontId="11" fillId="0" borderId="3" xfId="13" applyFont="1" applyBorder="1" applyAlignment="1" applyProtection="1">
      <alignment horizontal="distributed" vertical="center"/>
    </xf>
    <xf numFmtId="0" fontId="11" fillId="0" borderId="7" xfId="13" applyFont="1" applyBorder="1" applyAlignment="1" applyProtection="1">
      <alignment horizontal="distributed" vertical="center"/>
    </xf>
    <xf numFmtId="0" fontId="11" fillId="0" borderId="15" xfId="13" applyFont="1" applyBorder="1" applyProtection="1">
      <alignment vertical="center"/>
    </xf>
    <xf numFmtId="0" fontId="11" fillId="0" borderId="13" xfId="13" applyFont="1" applyBorder="1" applyProtection="1">
      <alignment vertical="center"/>
    </xf>
    <xf numFmtId="0" fontId="11" fillId="0" borderId="16" xfId="13" applyFont="1" applyBorder="1" applyProtection="1">
      <alignment vertical="center"/>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12" xfId="13" applyFont="1" applyBorder="1" applyAlignment="1" applyProtection="1">
      <alignment horizontal="left" vertical="center" shrinkToFit="1"/>
      <protection locked="0"/>
    </xf>
    <xf numFmtId="0" fontId="18" fillId="0" borderId="12" xfId="2" applyBorder="1" applyAlignment="1" applyProtection="1">
      <alignment horizontal="left" vertical="center" shrinkToFit="1"/>
      <protection locked="0"/>
    </xf>
    <xf numFmtId="0" fontId="11" fillId="0" borderId="2" xfId="13" applyFont="1" applyBorder="1" applyAlignment="1" applyProtection="1">
      <alignment vertical="center" wrapText="1"/>
    </xf>
    <xf numFmtId="0" fontId="11" fillId="0" borderId="3" xfId="13" applyFont="1" applyBorder="1" applyAlignment="1" applyProtection="1">
      <alignment vertical="center" wrapText="1"/>
    </xf>
    <xf numFmtId="0" fontId="11" fillId="0" borderId="4" xfId="13" applyFont="1" applyBorder="1" applyAlignment="1" applyProtection="1">
      <alignment vertical="center" wrapText="1"/>
    </xf>
    <xf numFmtId="0" fontId="11" fillId="0" borderId="6" xfId="13" applyFont="1" applyBorder="1" applyAlignment="1" applyProtection="1">
      <alignment vertical="center" wrapText="1"/>
    </xf>
    <xf numFmtId="0" fontId="11" fillId="0" borderId="7" xfId="13" applyFont="1" applyBorder="1" applyAlignment="1" applyProtection="1">
      <alignment vertical="center" wrapText="1"/>
    </xf>
    <xf numFmtId="0" fontId="11" fillId="0" borderId="8" xfId="13" applyFont="1" applyBorder="1" applyAlignment="1" applyProtection="1">
      <alignment vertical="center" wrapText="1"/>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0" fontId="11" fillId="0" borderId="0" xfId="13" applyFont="1" applyBorder="1" applyAlignment="1" applyProtection="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23" fillId="0" borderId="0" xfId="13" applyFont="1" applyBorder="1" applyAlignment="1" applyProtection="1">
      <alignment horizontal="center" vertical="center"/>
    </xf>
    <xf numFmtId="0" fontId="11" fillId="0" borderId="0" xfId="13" applyFont="1" applyBorder="1" applyAlignment="1" applyProtection="1">
      <alignment horizontal="distributed" vertical="center" wrapText="1"/>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8" fillId="0" borderId="51" xfId="9" applyFont="1" applyFill="1" applyBorder="1" applyAlignment="1" applyProtection="1">
      <alignment horizontal="center" vertical="center"/>
    </xf>
    <xf numFmtId="0" fontId="8" fillId="0" borderId="86" xfId="9" applyFont="1" applyFill="1" applyBorder="1" applyAlignment="1" applyProtection="1">
      <alignment horizontal="center" vertical="center"/>
    </xf>
    <xf numFmtId="0" fontId="8" fillId="0" borderId="87" xfId="9" applyFont="1" applyFill="1" applyBorder="1" applyAlignment="1" applyProtection="1">
      <alignment horizontal="center" vertical="center"/>
    </xf>
    <xf numFmtId="0" fontId="10" fillId="0" borderId="13" xfId="9" applyFont="1" applyFill="1" applyBorder="1" applyAlignment="1" applyProtection="1">
      <alignment horizontal="distributed" vertical="center" shrinkToFit="1"/>
    </xf>
    <xf numFmtId="0" fontId="8" fillId="0" borderId="16" xfId="9" applyFont="1" applyFill="1" applyBorder="1" applyAlignment="1" applyProtection="1">
      <alignment horizontal="center" vertical="center"/>
    </xf>
    <xf numFmtId="0" fontId="8" fillId="0" borderId="14" xfId="9" applyFont="1" applyFill="1" applyBorder="1" applyAlignment="1" applyProtection="1">
      <alignment horizontal="center" vertical="center"/>
    </xf>
    <xf numFmtId="0" fontId="7" fillId="0" borderId="12" xfId="9" applyFont="1" applyFill="1" applyBorder="1" applyAlignment="1" applyProtection="1">
      <alignment horizontal="center" vertical="center"/>
    </xf>
    <xf numFmtId="0" fontId="7" fillId="0" borderId="15" xfId="9" applyFont="1" applyFill="1" applyBorder="1" applyAlignment="1" applyProtection="1">
      <alignment horizontal="center" vertical="center"/>
    </xf>
    <xf numFmtId="0" fontId="7" fillId="0" borderId="43" xfId="9" applyFont="1" applyFill="1" applyBorder="1" applyAlignment="1" applyProtection="1">
      <alignment horizontal="distributed" vertical="center"/>
    </xf>
    <xf numFmtId="0" fontId="7" fillId="0" borderId="86" xfId="9" applyFont="1" applyFill="1" applyBorder="1" applyAlignment="1" applyProtection="1">
      <alignment horizontal="distributed" vertical="center" shrinkToFit="1"/>
    </xf>
    <xf numFmtId="180" fontId="10" fillId="0" borderId="86" xfId="9" applyNumberFormat="1" applyFont="1" applyFill="1" applyBorder="1" applyAlignment="1" applyProtection="1">
      <alignment horizontal="distributed" vertical="center"/>
    </xf>
    <xf numFmtId="176" fontId="7" fillId="0" borderId="86" xfId="9" applyNumberFormat="1" applyFont="1" applyFill="1" applyBorder="1" applyAlignment="1" applyProtection="1">
      <alignment horizontal="right" vertical="center"/>
    </xf>
    <xf numFmtId="176" fontId="7" fillId="2" borderId="13" xfId="9" applyNumberFormat="1" applyFont="1" applyFill="1" applyBorder="1" applyAlignment="1" applyProtection="1">
      <alignment horizontal="right" vertical="center"/>
      <protection locked="0"/>
    </xf>
    <xf numFmtId="0" fontId="7" fillId="0" borderId="58" xfId="9" applyFont="1" applyFill="1" applyBorder="1" applyAlignment="1" applyProtection="1">
      <alignment horizontal="center" vertical="center" textRotation="255"/>
    </xf>
    <xf numFmtId="0" fontId="7" fillId="0" borderId="3" xfId="9" applyFont="1" applyFill="1" applyBorder="1" applyAlignment="1" applyProtection="1">
      <alignment horizontal="center" vertical="center" textRotation="255"/>
    </xf>
    <xf numFmtId="0" fontId="7" fillId="0" borderId="4" xfId="9" applyFont="1" applyFill="1" applyBorder="1" applyAlignment="1" applyProtection="1">
      <alignment horizontal="center" vertical="center" textRotation="255"/>
    </xf>
    <xf numFmtId="0" fontId="7" fillId="0" borderId="59" xfId="9" applyFont="1" applyFill="1" applyBorder="1" applyAlignment="1" applyProtection="1">
      <alignment horizontal="center" vertical="center" textRotation="255"/>
    </xf>
    <xf numFmtId="0" fontId="7" fillId="0" borderId="0" xfId="9" applyFont="1" applyFill="1" applyBorder="1" applyAlignment="1" applyProtection="1">
      <alignment horizontal="center" vertical="center" textRotation="255"/>
    </xf>
    <xf numFmtId="0" fontId="7" fillId="0" borderId="1" xfId="9" applyFont="1" applyFill="1" applyBorder="1" applyAlignment="1" applyProtection="1">
      <alignment horizontal="center" vertical="center" textRotation="255"/>
    </xf>
    <xf numFmtId="0" fontId="7" fillId="0" borderId="11" xfId="9" applyFont="1" applyFill="1" applyBorder="1" applyAlignment="1" applyProtection="1">
      <alignment horizontal="center" vertical="center" textRotation="255"/>
    </xf>
    <xf numFmtId="0" fontId="7" fillId="0" borderId="7" xfId="9" applyFont="1" applyFill="1" applyBorder="1" applyAlignment="1" applyProtection="1">
      <alignment horizontal="center" vertical="center" textRotation="255"/>
    </xf>
    <xf numFmtId="0" fontId="7" fillId="0" borderId="8" xfId="9" applyFont="1" applyFill="1" applyBorder="1" applyAlignment="1" applyProtection="1">
      <alignment horizontal="center" vertical="center" textRotation="255"/>
    </xf>
    <xf numFmtId="0" fontId="8" fillId="0" borderId="42" xfId="9" applyFont="1" applyFill="1" applyBorder="1" applyAlignment="1" applyProtection="1">
      <alignment horizontal="center" vertical="center"/>
    </xf>
    <xf numFmtId="0" fontId="8" fillId="0" borderId="43" xfId="9" applyFont="1" applyFill="1" applyBorder="1" applyAlignment="1" applyProtection="1">
      <alignment horizontal="center" vertical="center"/>
    </xf>
    <xf numFmtId="0" fontId="8" fillId="0" borderId="80" xfId="9" applyFont="1" applyFill="1" applyBorder="1" applyAlignment="1" applyProtection="1">
      <alignment horizontal="center" vertical="center"/>
    </xf>
    <xf numFmtId="0" fontId="10" fillId="0" borderId="43" xfId="9" applyFont="1" applyFill="1" applyBorder="1" applyAlignment="1" applyProtection="1">
      <alignment horizontal="distributed" vertical="center" wrapText="1" shrinkToFit="1"/>
    </xf>
    <xf numFmtId="176" fontId="7" fillId="0" borderId="43" xfId="9" applyNumberFormat="1" applyFont="1" applyFill="1" applyBorder="1" applyAlignment="1" applyProtection="1">
      <alignment horizontal="right" vertical="center" shrinkToFit="1"/>
    </xf>
    <xf numFmtId="176" fontId="7" fillId="0" borderId="86" xfId="9" applyNumberFormat="1" applyFont="1" applyFill="1" applyBorder="1" applyAlignment="1" applyProtection="1">
      <alignment horizontal="center" vertical="center"/>
    </xf>
    <xf numFmtId="176" fontId="7" fillId="0" borderId="49" xfId="9" applyNumberFormat="1" applyFont="1" applyFill="1" applyBorder="1" applyAlignment="1" applyProtection="1">
      <alignment horizontal="center" vertical="center"/>
    </xf>
    <xf numFmtId="176" fontId="7" fillId="0" borderId="43" xfId="9" applyNumberFormat="1" applyFont="1" applyFill="1" applyBorder="1" applyAlignment="1" applyProtection="1">
      <alignment horizontal="center" vertical="center" shrinkToFit="1"/>
    </xf>
    <xf numFmtId="176" fontId="7" fillId="0" borderId="41" xfId="9" applyNumberFormat="1" applyFont="1" applyFill="1" applyBorder="1" applyAlignment="1" applyProtection="1">
      <alignment horizontal="center" vertical="center" shrinkToFit="1"/>
    </xf>
    <xf numFmtId="0" fontId="7" fillId="0" borderId="43" xfId="9" applyFont="1" applyFill="1" applyBorder="1" applyAlignment="1" applyProtection="1">
      <alignment horizontal="distributed" vertical="center" wrapText="1"/>
    </xf>
    <xf numFmtId="0" fontId="7" fillId="0" borderId="42" xfId="9" applyFont="1" applyFill="1" applyBorder="1" applyAlignment="1" applyProtection="1">
      <alignment horizontal="left" vertical="center"/>
    </xf>
    <xf numFmtId="0" fontId="7" fillId="0" borderId="43" xfId="9" applyFont="1" applyFill="1" applyBorder="1" applyAlignment="1" applyProtection="1">
      <alignment horizontal="left" vertical="center"/>
    </xf>
    <xf numFmtId="0" fontId="7" fillId="0" borderId="80" xfId="9" applyFont="1" applyFill="1" applyBorder="1" applyAlignment="1" applyProtection="1">
      <alignment horizontal="left" vertical="center"/>
    </xf>
    <xf numFmtId="0" fontId="7" fillId="0" borderId="86" xfId="9" applyFont="1" applyFill="1" applyBorder="1" applyAlignment="1" applyProtection="1">
      <alignment horizontal="distributed" vertical="center" wrapText="1"/>
    </xf>
    <xf numFmtId="0" fontId="0" fillId="0" borderId="86" xfId="0" applyBorder="1" applyProtection="1">
      <alignment vertical="center"/>
    </xf>
    <xf numFmtId="0" fontId="10" fillId="0" borderId="3" xfId="9" applyFont="1" applyFill="1" applyBorder="1" applyAlignment="1" applyProtection="1">
      <alignment horizontal="distributed" vertical="center"/>
    </xf>
    <xf numFmtId="0" fontId="7" fillId="0" borderId="47" xfId="9" applyFont="1" applyFill="1" applyBorder="1" applyAlignment="1" applyProtection="1">
      <alignment horizontal="center" vertical="center"/>
    </xf>
    <xf numFmtId="0" fontId="21" fillId="2" borderId="15" xfId="0" applyNumberFormat="1" applyFont="1" applyFill="1" applyBorder="1" applyAlignment="1" applyProtection="1">
      <alignment horizontal="center" vertical="center" shrinkToFit="1"/>
      <protection locked="0"/>
    </xf>
    <xf numFmtId="0" fontId="21" fillId="2" borderId="13" xfId="0" applyNumberFormat="1" applyFont="1" applyFill="1" applyBorder="1" applyAlignment="1" applyProtection="1">
      <alignment horizontal="center" vertical="center" shrinkToFit="1"/>
      <protection locked="0"/>
    </xf>
    <xf numFmtId="0" fontId="21" fillId="2" borderId="16" xfId="0" applyNumberFormat="1" applyFont="1" applyFill="1" applyBorder="1" applyAlignment="1" applyProtection="1">
      <alignment horizontal="center" vertical="center" shrinkToFit="1"/>
      <protection locked="0"/>
    </xf>
    <xf numFmtId="0" fontId="7" fillId="2" borderId="51"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Fill="1" applyBorder="1" applyAlignment="1" applyProtection="1">
      <alignment horizontal="distributed" vertical="center"/>
    </xf>
    <xf numFmtId="0" fontId="10" fillId="0" borderId="86" xfId="9" applyFont="1" applyFill="1" applyBorder="1" applyAlignment="1" applyProtection="1">
      <alignment horizontal="distributed" vertical="center"/>
    </xf>
    <xf numFmtId="0" fontId="7" fillId="0" borderId="12" xfId="9" applyFont="1" applyFill="1" applyBorder="1" applyAlignment="1" applyProtection="1">
      <alignment horizontal="center" vertical="center" wrapText="1"/>
    </xf>
    <xf numFmtId="0" fontId="7" fillId="0" borderId="13" xfId="9" applyFont="1" applyFill="1" applyBorder="1" applyAlignment="1" applyProtection="1">
      <alignment horizontal="distributed" vertical="center"/>
    </xf>
    <xf numFmtId="0" fontId="7" fillId="0" borderId="81" xfId="9" applyFont="1" applyFill="1" applyBorder="1" applyAlignment="1" applyProtection="1">
      <alignment horizontal="left" vertical="center"/>
    </xf>
    <xf numFmtId="0" fontId="7" fillId="0" borderId="82" xfId="9" applyFont="1" applyFill="1" applyBorder="1" applyAlignment="1" applyProtection="1">
      <alignment horizontal="left" vertical="center"/>
    </xf>
    <xf numFmtId="0" fontId="7" fillId="0" borderId="15"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xf>
    <xf numFmtId="0" fontId="7" fillId="0" borderId="16" xfId="0" applyNumberFormat="1" applyFont="1" applyFill="1" applyBorder="1" applyAlignment="1" applyProtection="1">
      <alignment horizontal="center" vertical="center"/>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xf>
    <xf numFmtId="0" fontId="7" fillId="2" borderId="52" xfId="9" applyFont="1" applyFill="1" applyBorder="1" applyAlignment="1" applyProtection="1">
      <alignment horizontal="left" vertical="center" wrapText="1"/>
      <protection locked="0"/>
    </xf>
    <xf numFmtId="0" fontId="7" fillId="2" borderId="84" xfId="9" applyFont="1" applyFill="1" applyBorder="1" applyAlignment="1" applyProtection="1">
      <alignment horizontal="left" vertical="center" wrapText="1"/>
      <protection locked="0"/>
    </xf>
    <xf numFmtId="0" fontId="7" fillId="2" borderId="85" xfId="9" applyFont="1" applyFill="1" applyBorder="1" applyAlignment="1" applyProtection="1">
      <alignment horizontal="left" vertical="center" wrapText="1"/>
      <protection locked="0"/>
    </xf>
    <xf numFmtId="0" fontId="7" fillId="0" borderId="52" xfId="9" applyFont="1" applyFill="1" applyBorder="1" applyAlignment="1" applyProtection="1">
      <alignment horizontal="center" vertical="center"/>
    </xf>
    <xf numFmtId="0" fontId="7" fillId="0" borderId="84" xfId="9" applyFont="1" applyFill="1" applyBorder="1" applyAlignment="1" applyProtection="1">
      <alignment horizontal="center" vertical="center"/>
    </xf>
    <xf numFmtId="0" fontId="7" fillId="0" borderId="85" xfId="9" applyFont="1" applyFill="1" applyBorder="1" applyAlignment="1" applyProtection="1">
      <alignment horizontal="center" vertical="center"/>
    </xf>
    <xf numFmtId="0" fontId="7" fillId="0" borderId="52" xfId="9" applyNumberFormat="1" applyFont="1" applyFill="1" applyBorder="1" applyAlignment="1" applyProtection="1">
      <alignment horizontal="center" vertical="center"/>
    </xf>
    <xf numFmtId="0" fontId="7" fillId="0" borderId="84" xfId="9" applyNumberFormat="1" applyFont="1" applyFill="1" applyBorder="1" applyAlignment="1" applyProtection="1">
      <alignment horizontal="center" vertical="center"/>
    </xf>
    <xf numFmtId="0" fontId="7" fillId="0" borderId="85" xfId="9" applyNumberFormat="1" applyFont="1" applyFill="1" applyBorder="1" applyAlignment="1" applyProtection="1">
      <alignment horizontal="center" vertical="center"/>
    </xf>
    <xf numFmtId="188" fontId="7" fillId="0" borderId="47" xfId="9" applyNumberFormat="1" applyFont="1" applyFill="1" applyBorder="1" applyAlignment="1" applyProtection="1">
      <alignment horizontal="left" vertical="center"/>
    </xf>
    <xf numFmtId="0" fontId="7" fillId="0" borderId="83" xfId="0" applyNumberFormat="1" applyFont="1" applyFill="1" applyBorder="1" applyAlignment="1" applyProtection="1">
      <alignment horizontal="center" vertical="center"/>
    </xf>
    <xf numFmtId="176" fontId="7" fillId="0" borderId="2" xfId="9" applyNumberFormat="1" applyFont="1" applyFill="1" applyBorder="1" applyAlignment="1" applyProtection="1">
      <alignment horizontal="center" vertical="center"/>
    </xf>
    <xf numFmtId="0" fontId="7" fillId="0" borderId="3" xfId="9" applyFont="1" applyFill="1" applyBorder="1" applyAlignment="1" applyProtection="1">
      <alignment horizontal="center" vertical="center"/>
    </xf>
    <xf numFmtId="0" fontId="7" fillId="0" borderId="13" xfId="9" applyFont="1" applyFill="1" applyBorder="1" applyAlignment="1" applyProtection="1">
      <alignment horizontal="center" vertical="center"/>
    </xf>
    <xf numFmtId="0" fontId="7" fillId="0" borderId="83" xfId="9" applyFont="1" applyFill="1" applyBorder="1" applyAlignment="1" applyProtection="1">
      <alignment horizontal="center" vertical="center"/>
    </xf>
    <xf numFmtId="0" fontId="7" fillId="0" borderId="3" xfId="9" applyFont="1" applyFill="1" applyBorder="1" applyAlignment="1" applyProtection="1">
      <alignment horizontal="distributed" vertical="center" wrapText="1"/>
    </xf>
    <xf numFmtId="176" fontId="7" fillId="2" borderId="3" xfId="9" applyNumberFormat="1" applyFont="1" applyFill="1" applyBorder="1" applyAlignment="1" applyProtection="1">
      <alignment horizontal="right" vertical="center"/>
      <protection locked="0"/>
    </xf>
    <xf numFmtId="0" fontId="21" fillId="2" borderId="83" xfId="0" applyNumberFormat="1" applyFont="1" applyFill="1" applyBorder="1" applyAlignment="1" applyProtection="1">
      <alignment horizontal="center" vertical="center" shrinkToFit="1"/>
      <protection locked="0"/>
    </xf>
    <xf numFmtId="0" fontId="7" fillId="0" borderId="43" xfId="9" applyFont="1" applyFill="1" applyBorder="1" applyAlignment="1" applyProtection="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0" xfId="9" applyFont="1" applyFill="1" applyBorder="1" applyAlignment="1" applyProtection="1">
      <alignment horizontal="left" vertical="center" wrapText="1"/>
      <protection locked="0"/>
    </xf>
    <xf numFmtId="176" fontId="7" fillId="0" borderId="13" xfId="9" applyNumberFormat="1" applyFont="1" applyFill="1" applyBorder="1" applyAlignment="1" applyProtection="1">
      <alignment horizontal="right" vertical="center"/>
    </xf>
    <xf numFmtId="0" fontId="7" fillId="0" borderId="12" xfId="9" applyFont="1" applyFill="1" applyBorder="1" applyAlignment="1" applyProtection="1">
      <alignment horizontal="center" vertical="center" textRotation="255"/>
    </xf>
    <xf numFmtId="0" fontId="7" fillId="0" borderId="0" xfId="9" applyFont="1" applyFill="1" applyBorder="1" applyAlignment="1" applyProtection="1">
      <alignment horizontal="left" vertical="center"/>
    </xf>
    <xf numFmtId="0" fontId="7" fillId="0" borderId="84" xfId="9" applyFont="1" applyFill="1" applyBorder="1" applyAlignment="1" applyProtection="1">
      <alignment horizontal="distributed" vertical="center" wrapText="1"/>
    </xf>
    <xf numFmtId="0" fontId="7" fillId="2" borderId="92" xfId="9" applyFont="1" applyFill="1" applyBorder="1" applyAlignment="1" applyProtection="1">
      <alignment horizontal="center" vertical="center"/>
      <protection locked="0"/>
    </xf>
    <xf numFmtId="0" fontId="7" fillId="2" borderId="84" xfId="9" applyFont="1" applyFill="1" applyBorder="1" applyAlignment="1" applyProtection="1">
      <alignment horizontal="center" vertical="center"/>
      <protection locked="0"/>
    </xf>
    <xf numFmtId="0" fontId="7" fillId="0" borderId="84" xfId="9" applyFont="1" applyFill="1" applyBorder="1" applyAlignment="1" applyProtection="1">
      <alignment horizontal="left" vertical="center"/>
    </xf>
    <xf numFmtId="0" fontId="7" fillId="0" borderId="85" xfId="9" applyFont="1" applyFill="1" applyBorder="1" applyAlignment="1" applyProtection="1">
      <alignment horizontal="left" vertical="center"/>
    </xf>
    <xf numFmtId="0" fontId="7" fillId="0" borderId="0" xfId="9" applyFont="1" applyFill="1" applyAlignment="1" applyProtection="1">
      <alignment horizontal="center" vertical="center"/>
    </xf>
    <xf numFmtId="0" fontId="10" fillId="0" borderId="10" xfId="9" applyFont="1" applyFill="1" applyBorder="1" applyAlignment="1" applyProtection="1">
      <alignment horizontal="distributed" vertical="center" wrapText="1"/>
    </xf>
    <xf numFmtId="0" fontId="7" fillId="2" borderId="88"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89"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0" xfId="9" applyFont="1" applyFill="1" applyBorder="1" applyAlignment="1" applyProtection="1">
      <alignment horizontal="left" vertical="center"/>
      <protection locked="0"/>
    </xf>
    <xf numFmtId="0" fontId="10" fillId="0" borderId="13" xfId="9" applyFont="1" applyFill="1" applyBorder="1" applyAlignment="1" applyProtection="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3" xfId="9" applyFont="1" applyFill="1" applyBorder="1" applyAlignment="1" applyProtection="1">
      <alignment horizontal="left" vertical="center"/>
      <protection locked="0"/>
    </xf>
    <xf numFmtId="0" fontId="10" fillId="0" borderId="43" xfId="9" applyFont="1" applyFill="1" applyBorder="1" applyAlignment="1" applyProtection="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4" xfId="0" applyFont="1" applyFill="1" applyBorder="1" applyAlignment="1" applyProtection="1">
      <alignment horizontal="left" vertical="center"/>
      <protection locked="0"/>
    </xf>
    <xf numFmtId="0" fontId="20" fillId="2" borderId="85"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89"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Border="1" applyAlignment="1" applyProtection="1">
      <alignment horizontal="left" vertical="top" wrapText="1"/>
      <protection locked="0"/>
    </xf>
    <xf numFmtId="0" fontId="7" fillId="2" borderId="90"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1"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9" fontId="11" fillId="0" borderId="0" xfId="9" applyNumberFormat="1" applyFont="1" applyFill="1" applyBorder="1" applyAlignment="1" applyProtection="1">
      <alignment horizontal="center" vertical="center"/>
    </xf>
    <xf numFmtId="0" fontId="11" fillId="0" borderId="0" xfId="9" applyFont="1" applyFill="1" applyBorder="1" applyAlignment="1" applyProtection="1">
      <alignment horizontal="center" vertical="center"/>
    </xf>
    <xf numFmtId="0" fontId="7" fillId="0" borderId="106" xfId="9" applyFont="1" applyFill="1" applyBorder="1" applyAlignment="1" applyProtection="1">
      <alignment horizontal="center" vertical="center" wrapText="1"/>
    </xf>
    <xf numFmtId="0" fontId="5" fillId="0" borderId="102" xfId="9" applyFont="1" applyFill="1" applyBorder="1" applyAlignment="1" applyProtection="1">
      <alignment horizontal="center" vertical="center" wrapText="1"/>
    </xf>
    <xf numFmtId="0" fontId="5" fillId="0" borderId="12" xfId="9" applyFont="1" applyFill="1" applyBorder="1" applyAlignment="1" applyProtection="1">
      <alignment horizontal="center" vertical="center" wrapText="1"/>
    </xf>
    <xf numFmtId="0" fontId="7" fillId="0" borderId="100" xfId="9" applyFont="1" applyFill="1" applyBorder="1" applyAlignment="1" applyProtection="1">
      <alignment horizontal="center" vertical="center" wrapText="1"/>
    </xf>
    <xf numFmtId="0" fontId="7" fillId="0" borderId="92" xfId="9" applyFont="1" applyFill="1" applyBorder="1" applyAlignment="1" applyProtection="1">
      <alignment horizontal="center" vertical="center" wrapText="1"/>
    </xf>
    <xf numFmtId="0" fontId="7" fillId="0" borderId="101" xfId="9" applyFont="1" applyFill="1" applyBorder="1" applyAlignment="1" applyProtection="1">
      <alignment horizontal="center" vertical="center" wrapText="1"/>
    </xf>
    <xf numFmtId="0" fontId="0" fillId="0" borderId="0" xfId="0" applyFill="1" applyProtection="1">
      <alignment vertical="center"/>
    </xf>
    <xf numFmtId="0" fontId="1" fillId="0" borderId="95" xfId="0" applyNumberFormat="1" applyFont="1" applyFill="1" applyBorder="1" applyAlignment="1" applyProtection="1">
      <alignment horizontal="center" vertical="center"/>
    </xf>
    <xf numFmtId="0" fontId="1" fillId="0" borderId="106" xfId="0" applyNumberFormat="1" applyFont="1" applyFill="1" applyBorder="1" applyAlignment="1" applyProtection="1">
      <alignment horizontal="center" vertical="center"/>
    </xf>
    <xf numFmtId="0" fontId="5" fillId="0" borderId="44" xfId="9" applyNumberFormat="1" applyFont="1" applyFill="1" applyBorder="1" applyAlignment="1" applyProtection="1">
      <alignment horizontal="center" vertical="center"/>
    </xf>
    <xf numFmtId="0" fontId="5" fillId="0" borderId="13" xfId="9" applyNumberFormat="1" applyFont="1" applyFill="1" applyBorder="1" applyAlignment="1" applyProtection="1">
      <alignment horizontal="center" vertical="center"/>
    </xf>
    <xf numFmtId="0" fontId="5" fillId="0" borderId="83" xfId="9" applyNumberFormat="1" applyFont="1" applyFill="1" applyBorder="1" applyAlignment="1" applyProtection="1">
      <alignment horizontal="center" vertical="center"/>
    </xf>
    <xf numFmtId="0" fontId="5" fillId="0" borderId="40" xfId="9" applyNumberFormat="1" applyFont="1" applyFill="1" applyBorder="1" applyAlignment="1" applyProtection="1">
      <alignment horizontal="center" vertical="center"/>
    </xf>
    <xf numFmtId="0" fontId="5" fillId="0" borderId="43" xfId="9" applyNumberFormat="1" applyFont="1" applyFill="1" applyBorder="1" applyAlignment="1" applyProtection="1">
      <alignment horizontal="center" vertical="center"/>
    </xf>
    <xf numFmtId="0" fontId="5" fillId="0" borderId="80" xfId="9" applyNumberFormat="1" applyFont="1" applyFill="1" applyBorder="1" applyAlignment="1" applyProtection="1">
      <alignment horizontal="center" vertical="center"/>
    </xf>
    <xf numFmtId="0" fontId="5" fillId="0" borderId="107" xfId="9" applyFont="1" applyFill="1" applyBorder="1" applyAlignment="1" applyProtection="1">
      <alignment horizontal="center" vertical="center" wrapText="1"/>
    </xf>
    <xf numFmtId="0" fontId="5" fillId="0" borderId="96" xfId="9" applyFont="1" applyFill="1" applyBorder="1" applyAlignment="1" applyProtection="1">
      <alignment horizontal="center" vertical="center" wrapText="1"/>
    </xf>
    <xf numFmtId="0" fontId="5" fillId="0" borderId="95" xfId="9" applyFont="1" applyFill="1" applyBorder="1" applyAlignment="1" applyProtection="1">
      <alignment horizontal="center" vertical="center" wrapText="1"/>
    </xf>
    <xf numFmtId="0" fontId="5" fillId="0" borderId="100" xfId="9" applyFont="1" applyFill="1" applyBorder="1" applyAlignment="1" applyProtection="1">
      <alignment horizontal="center" vertical="center" wrapText="1"/>
    </xf>
    <xf numFmtId="0" fontId="5" fillId="0" borderId="106" xfId="9" applyFont="1" applyFill="1" applyBorder="1" applyAlignment="1" applyProtection="1">
      <alignment horizontal="center" vertical="center" wrapText="1"/>
    </xf>
    <xf numFmtId="0" fontId="5" fillId="0" borderId="52" xfId="9" applyNumberFormat="1" applyFont="1" applyFill="1" applyBorder="1" applyAlignment="1" applyProtection="1">
      <alignment horizontal="center" vertical="center"/>
    </xf>
    <xf numFmtId="0" fontId="5" fillId="0" borderId="84" xfId="9" applyNumberFormat="1" applyFont="1" applyFill="1" applyBorder="1" applyAlignment="1" applyProtection="1">
      <alignment horizontal="center" vertical="center"/>
    </xf>
    <xf numFmtId="0" fontId="5" fillId="0" borderId="85" xfId="9" applyNumberFormat="1" applyFont="1" applyFill="1" applyBorder="1" applyAlignment="1" applyProtection="1">
      <alignment horizontal="center" vertical="center"/>
    </xf>
    <xf numFmtId="0" fontId="5" fillId="0" borderId="12" xfId="9"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Border="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1" xfId="9" applyFont="1" applyFill="1" applyBorder="1" applyAlignment="1" applyProtection="1">
      <alignment horizontal="left" vertical="center" wrapText="1"/>
      <protection locked="0"/>
    </xf>
    <xf numFmtId="0" fontId="7" fillId="0" borderId="96" xfId="9" applyFont="1" applyFill="1" applyBorder="1" applyAlignment="1" applyProtection="1">
      <alignment horizontal="center" vertical="center" wrapText="1"/>
    </xf>
    <xf numFmtId="0" fontId="5" fillId="0" borderId="96" xfId="9" applyNumberFormat="1" applyFont="1" applyFill="1" applyBorder="1" applyAlignment="1" applyProtection="1">
      <alignment horizontal="center" vertical="center"/>
    </xf>
    <xf numFmtId="0" fontId="14" fillId="0" borderId="95" xfId="9" applyFont="1" applyFill="1" applyBorder="1" applyAlignment="1" applyProtection="1">
      <alignment horizontal="center" vertical="center" wrapText="1"/>
    </xf>
    <xf numFmtId="0" fontId="5" fillId="0" borderId="95" xfId="9" applyNumberFormat="1" applyFont="1" applyFill="1" applyBorder="1" applyAlignment="1" applyProtection="1">
      <alignment horizontal="center" vertical="center"/>
    </xf>
    <xf numFmtId="0" fontId="5" fillId="0" borderId="102" xfId="9" applyNumberFormat="1" applyFont="1" applyFill="1" applyBorder="1" applyAlignment="1" applyProtection="1">
      <alignment horizontal="center" vertical="center"/>
    </xf>
    <xf numFmtId="0" fontId="5" fillId="0" borderId="14" xfId="9" applyFont="1" applyFill="1" applyBorder="1" applyAlignment="1" applyProtection="1">
      <alignment horizontal="center" vertical="center" wrapText="1"/>
    </xf>
    <xf numFmtId="0" fontId="14" fillId="0" borderId="94" xfId="9" applyFont="1" applyFill="1" applyBorder="1" applyAlignment="1" applyProtection="1">
      <alignment horizontal="center" vertical="center" shrinkToFit="1"/>
    </xf>
    <xf numFmtId="0" fontId="14" fillId="0" borderId="44" xfId="9" applyFont="1" applyFill="1" applyBorder="1" applyAlignment="1" applyProtection="1">
      <alignment horizontal="center" vertical="center" wrapText="1" shrinkToFit="1"/>
    </xf>
    <xf numFmtId="0" fontId="14" fillId="0" borderId="13" xfId="9" applyFont="1" applyFill="1" applyBorder="1" applyAlignment="1" applyProtection="1">
      <alignment horizontal="center" vertical="center" wrapText="1" shrinkToFit="1"/>
    </xf>
    <xf numFmtId="0" fontId="14" fillId="0" borderId="83" xfId="9" applyFont="1" applyFill="1" applyBorder="1" applyAlignment="1" applyProtection="1">
      <alignment horizontal="center" vertical="center" wrapText="1" shrinkToFit="1"/>
    </xf>
    <xf numFmtId="0" fontId="5" fillId="0" borderId="94" xfId="9" applyNumberFormat="1" applyFont="1" applyFill="1" applyBorder="1" applyAlignment="1" applyProtection="1">
      <alignment horizontal="center" vertical="center"/>
    </xf>
    <xf numFmtId="0" fontId="5" fillId="0" borderId="81" xfId="9" applyFont="1" applyFill="1" applyBorder="1" applyAlignment="1" applyProtection="1">
      <alignment horizontal="center" vertical="center" wrapText="1"/>
    </xf>
    <xf numFmtId="0" fontId="5" fillId="0" borderId="81" xfId="9" applyNumberFormat="1" applyFont="1" applyFill="1" applyBorder="1" applyAlignment="1" applyProtection="1">
      <alignment horizontal="center" vertical="center"/>
    </xf>
    <xf numFmtId="0" fontId="5" fillId="0" borderId="99" xfId="9" applyFont="1" applyFill="1" applyBorder="1" applyAlignment="1" applyProtection="1">
      <alignment horizontal="center" vertical="center" wrapText="1"/>
    </xf>
    <xf numFmtId="0" fontId="7" fillId="0" borderId="0" xfId="9" applyFont="1" applyFill="1" applyBorder="1" applyAlignment="1" applyProtection="1">
      <alignment horizontal="center" vertical="center" wrapText="1"/>
    </xf>
    <xf numFmtId="0" fontId="5" fillId="0" borderId="106" xfId="9" applyNumberFormat="1" applyFont="1" applyFill="1" applyBorder="1" applyAlignment="1" applyProtection="1">
      <alignment horizontal="center" vertical="center"/>
    </xf>
    <xf numFmtId="0" fontId="5" fillId="0" borderId="103" xfId="9" applyNumberFormat="1" applyFont="1" applyFill="1" applyBorder="1" applyAlignment="1" applyProtection="1">
      <alignment horizontal="center" vertical="center"/>
    </xf>
    <xf numFmtId="0" fontId="5" fillId="0" borderId="104" xfId="9" applyNumberFormat="1" applyFont="1" applyFill="1" applyBorder="1" applyAlignment="1" applyProtection="1">
      <alignment horizontal="center" vertical="center"/>
    </xf>
    <xf numFmtId="0" fontId="1" fillId="0" borderId="96" xfId="0" applyNumberFormat="1" applyFont="1" applyFill="1" applyBorder="1" applyAlignment="1" applyProtection="1">
      <alignment horizontal="center" vertical="center"/>
    </xf>
    <xf numFmtId="0" fontId="5" fillId="0" borderId="105" xfId="9" applyFont="1" applyFill="1" applyBorder="1" applyAlignment="1" applyProtection="1">
      <alignment horizontal="center" vertical="center" wrapText="1"/>
    </xf>
    <xf numFmtId="0" fontId="5" fillId="0" borderId="104" xfId="9" applyFont="1" applyFill="1" applyBorder="1" applyAlignment="1" applyProtection="1">
      <alignment horizontal="center" vertical="center" wrapText="1"/>
    </xf>
    <xf numFmtId="0" fontId="5" fillId="0" borderId="103" xfId="9" applyFont="1" applyFill="1" applyBorder="1" applyAlignment="1" applyProtection="1">
      <alignment horizontal="center" vertical="center" wrapText="1"/>
    </xf>
    <xf numFmtId="0" fontId="5" fillId="0" borderId="100" xfId="9" applyNumberFormat="1" applyFont="1" applyFill="1" applyBorder="1" applyAlignment="1" applyProtection="1">
      <alignment horizontal="center" vertical="center"/>
    </xf>
    <xf numFmtId="0" fontId="5" fillId="0" borderId="101" xfId="9" applyFont="1" applyFill="1" applyBorder="1" applyAlignment="1" applyProtection="1">
      <alignment horizontal="center" vertical="center" wrapText="1"/>
    </xf>
    <xf numFmtId="0" fontId="5" fillId="0" borderId="101" xfId="9" applyNumberFormat="1" applyFont="1" applyFill="1" applyBorder="1" applyAlignment="1" applyProtection="1">
      <alignment horizontal="center" vertical="center"/>
    </xf>
    <xf numFmtId="0" fontId="5" fillId="0" borderId="99" xfId="9" applyNumberFormat="1" applyFont="1" applyFill="1" applyBorder="1" applyAlignment="1" applyProtection="1">
      <alignment horizontal="center" vertical="center"/>
    </xf>
    <xf numFmtId="0" fontId="10" fillId="0" borderId="86" xfId="9" applyFont="1" applyFill="1" applyBorder="1" applyAlignment="1" applyProtection="1">
      <alignment horizontal="distributed" vertical="center" wrapText="1"/>
    </xf>
    <xf numFmtId="0" fontId="7" fillId="0" borderId="47" xfId="9" applyFont="1" applyFill="1" applyBorder="1" applyAlignment="1" applyProtection="1">
      <alignment horizontal="distributed" vertical="center" wrapText="1"/>
    </xf>
    <xf numFmtId="0" fontId="7" fillId="2" borderId="93" xfId="9" applyFont="1" applyFill="1" applyBorder="1" applyAlignment="1" applyProtection="1">
      <alignment horizontal="left" vertical="center" wrapText="1"/>
      <protection locked="0"/>
    </xf>
    <xf numFmtId="0" fontId="7" fillId="0" borderId="54" xfId="9" applyFont="1" applyFill="1" applyBorder="1" applyAlignment="1" applyProtection="1">
      <alignment vertical="center"/>
    </xf>
    <xf numFmtId="0" fontId="7" fillId="0" borderId="47" xfId="9" applyFont="1" applyFill="1" applyBorder="1" applyAlignment="1" applyProtection="1">
      <alignment vertical="center"/>
    </xf>
    <xf numFmtId="0" fontId="7" fillId="0" borderId="51" xfId="9" applyFont="1" applyFill="1" applyBorder="1" applyAlignment="1" applyProtection="1">
      <alignment horizontal="center" vertical="center"/>
    </xf>
    <xf numFmtId="0" fontId="7" fillId="0" borderId="86" xfId="9" applyFont="1" applyFill="1" applyBorder="1" applyAlignment="1" applyProtection="1">
      <alignment horizontal="center" vertical="center"/>
    </xf>
    <xf numFmtId="0" fontId="1" fillId="0" borderId="94" xfId="0" applyNumberFormat="1" applyFont="1" applyFill="1" applyBorder="1" applyAlignment="1" applyProtection="1">
      <alignment horizontal="center" vertical="center"/>
    </xf>
    <xf numFmtId="0" fontId="7" fillId="0" borderId="86" xfId="9" applyFont="1" applyFill="1" applyBorder="1" applyAlignment="1" applyProtection="1">
      <alignment vertical="center"/>
    </xf>
    <xf numFmtId="0" fontId="7" fillId="0" borderId="96" xfId="9" applyFont="1" applyFill="1" applyBorder="1" applyAlignment="1" applyProtection="1">
      <alignment horizontal="center" vertical="center"/>
    </xf>
    <xf numFmtId="0" fontId="7" fillId="0" borderId="49" xfId="9" applyFont="1" applyFill="1" applyBorder="1" applyAlignment="1" applyProtection="1">
      <alignment vertical="center"/>
    </xf>
    <xf numFmtId="0" fontId="7" fillId="0" borderId="81" xfId="9" applyFont="1" applyFill="1" applyBorder="1" applyAlignment="1" applyProtection="1">
      <alignment vertical="center"/>
    </xf>
    <xf numFmtId="0" fontId="7" fillId="0" borderId="82" xfId="9" applyFont="1" applyFill="1" applyBorder="1" applyAlignment="1" applyProtection="1">
      <alignment vertical="center"/>
    </xf>
    <xf numFmtId="0" fontId="7" fillId="0" borderId="97" xfId="9" applyFont="1" applyFill="1" applyBorder="1" applyAlignment="1" applyProtection="1">
      <alignment horizontal="center" vertical="center" wrapText="1"/>
    </xf>
    <xf numFmtId="0" fontId="7" fillId="0" borderId="98" xfId="9" applyFont="1" applyFill="1" applyBorder="1" applyAlignment="1" applyProtection="1">
      <alignment horizontal="center" vertical="center" wrapText="1"/>
    </xf>
    <xf numFmtId="0" fontId="5" fillId="0" borderId="94" xfId="9" applyFont="1" applyFill="1" applyBorder="1" applyAlignment="1" applyProtection="1">
      <alignment horizontal="center" vertical="center" wrapText="1"/>
    </xf>
    <xf numFmtId="0" fontId="5" fillId="0" borderId="48" xfId="9" applyNumberFormat="1" applyFont="1" applyFill="1" applyBorder="1" applyAlignment="1" applyProtection="1">
      <alignment horizontal="center" vertical="center"/>
    </xf>
    <xf numFmtId="0" fontId="5" fillId="0" borderId="86" xfId="9" applyNumberFormat="1" applyFont="1" applyFill="1" applyBorder="1" applyAlignment="1" applyProtection="1">
      <alignment horizontal="center" vertical="center"/>
    </xf>
    <xf numFmtId="0" fontId="5" fillId="0" borderId="87" xfId="9" applyNumberFormat="1" applyFont="1" applyFill="1" applyBorder="1" applyAlignment="1" applyProtection="1">
      <alignment horizontal="center" vertical="center"/>
    </xf>
    <xf numFmtId="0" fontId="7" fillId="0" borderId="9" xfId="9" applyFont="1" applyFill="1" applyBorder="1" applyAlignment="1" applyProtection="1">
      <alignment horizontal="center" vertical="center" wrapText="1"/>
    </xf>
    <xf numFmtId="0" fontId="7" fillId="0" borderId="10" xfId="9" applyFont="1" applyFill="1" applyBorder="1" applyAlignment="1" applyProtection="1">
      <alignment horizontal="center" vertical="center" wrapText="1"/>
    </xf>
    <xf numFmtId="0" fontId="7" fillId="0" borderId="89" xfId="9" applyFont="1" applyFill="1" applyBorder="1" applyAlignment="1" applyProtection="1">
      <alignment horizontal="center" vertical="center" wrapText="1"/>
    </xf>
    <xf numFmtId="0" fontId="7" fillId="0" borderId="54" xfId="9" applyFont="1" applyFill="1" applyBorder="1" applyAlignment="1" applyProtection="1">
      <alignment horizontal="center" vertical="center" wrapText="1"/>
    </xf>
    <xf numFmtId="0" fontId="7" fillId="0" borderId="47" xfId="9" applyFont="1" applyFill="1" applyBorder="1" applyAlignment="1" applyProtection="1">
      <alignment horizontal="center" vertical="center" wrapText="1"/>
    </xf>
    <xf numFmtId="0" fontId="7" fillId="0" borderId="91" xfId="9" applyFont="1" applyFill="1" applyBorder="1" applyAlignment="1" applyProtection="1">
      <alignment horizontal="center" vertical="center" wrapText="1"/>
    </xf>
    <xf numFmtId="0" fontId="5" fillId="0" borderId="82" xfId="9" applyFont="1" applyFill="1" applyBorder="1" applyAlignment="1" applyProtection="1">
      <alignment horizontal="center" vertical="center" wrapText="1"/>
    </xf>
    <xf numFmtId="0" fontId="20" fillId="0" borderId="100" xfId="0" applyFont="1" applyFill="1" applyBorder="1" applyAlignment="1">
      <alignment horizontal="center" vertical="center" wrapText="1"/>
    </xf>
    <xf numFmtId="0" fontId="20" fillId="0" borderId="107" xfId="0" applyFont="1" applyFill="1" applyBorder="1" applyAlignment="1">
      <alignment horizontal="center" vertical="center" wrapText="1"/>
    </xf>
    <xf numFmtId="193" fontId="7" fillId="12" borderId="119" xfId="3" applyNumberFormat="1" applyFont="1" applyFill="1" applyBorder="1" applyAlignment="1" applyProtection="1">
      <alignment horizontal="center" vertical="center"/>
      <protection locked="0"/>
    </xf>
    <xf numFmtId="0" fontId="7" fillId="2" borderId="12" xfId="9" applyFont="1" applyFill="1" applyBorder="1" applyAlignment="1" applyProtection="1">
      <alignment horizontal="center" vertical="center"/>
      <protection locked="0"/>
    </xf>
    <xf numFmtId="180" fontId="7" fillId="2" borderId="19" xfId="9" applyNumberFormat="1" applyFont="1" applyFill="1" applyBorder="1" applyAlignment="1" applyProtection="1">
      <alignment horizontal="center" vertical="center"/>
      <protection locked="0"/>
    </xf>
    <xf numFmtId="0" fontId="7" fillId="0" borderId="113" xfId="9" applyFont="1" applyFill="1" applyBorder="1" applyAlignment="1" applyProtection="1">
      <alignment horizontal="center" vertical="center"/>
    </xf>
    <xf numFmtId="0" fontId="7" fillId="0" borderId="114" xfId="9" applyFont="1" applyFill="1" applyBorder="1" applyAlignment="1" applyProtection="1">
      <alignment horizontal="center" vertical="center"/>
    </xf>
    <xf numFmtId="0" fontId="7" fillId="0" borderId="112" xfId="9" applyFont="1" applyFill="1" applyBorder="1" applyAlignment="1" applyProtection="1">
      <alignment horizontal="right" vertical="center" wrapText="1"/>
    </xf>
    <xf numFmtId="0" fontId="7" fillId="0" borderId="113" xfId="9" applyFont="1" applyFill="1" applyBorder="1" applyAlignment="1" applyProtection="1">
      <alignment horizontal="right" vertical="center" wrapText="1"/>
    </xf>
    <xf numFmtId="186" fontId="7" fillId="0" borderId="120" xfId="9" applyNumberFormat="1" applyFont="1" applyFill="1" applyBorder="1" applyAlignment="1" applyProtection="1">
      <alignment horizontal="center" vertical="center"/>
    </xf>
    <xf numFmtId="193" fontId="7" fillId="12" borderId="68" xfId="3" applyNumberFormat="1" applyFont="1" applyFill="1" applyBorder="1" applyAlignment="1" applyProtection="1">
      <alignment horizontal="center" vertical="center"/>
      <protection locked="0"/>
    </xf>
    <xf numFmtId="0" fontId="7" fillId="0" borderId="14" xfId="9" applyFont="1" applyFill="1" applyBorder="1" applyAlignment="1" applyProtection="1">
      <alignment horizontal="center" vertical="center"/>
    </xf>
    <xf numFmtId="0" fontId="7" fillId="0" borderId="120" xfId="9" applyFont="1" applyFill="1" applyBorder="1" applyAlignment="1" applyProtection="1">
      <alignment horizontal="center" vertical="center"/>
    </xf>
    <xf numFmtId="0" fontId="7" fillId="0" borderId="69" xfId="9" applyFont="1" applyFill="1" applyBorder="1" applyAlignment="1" applyProtection="1">
      <alignment horizontal="center" vertical="center"/>
    </xf>
    <xf numFmtId="0" fontId="7" fillId="0" borderId="19" xfId="9" applyFont="1" applyFill="1" applyBorder="1" applyAlignment="1" applyProtection="1">
      <alignment horizontal="center" vertical="center"/>
    </xf>
    <xf numFmtId="0" fontId="7" fillId="0" borderId="23" xfId="9" applyFont="1" applyFill="1" applyBorder="1" applyAlignment="1" applyProtection="1">
      <alignment horizontal="center" vertical="center"/>
    </xf>
    <xf numFmtId="180" fontId="7" fillId="0" borderId="19" xfId="9" applyNumberFormat="1" applyFont="1" applyFill="1" applyBorder="1" applyAlignment="1" applyProtection="1">
      <alignment horizontal="center" vertical="center"/>
    </xf>
    <xf numFmtId="0" fontId="7" fillId="0" borderId="117" xfId="9" applyFont="1" applyFill="1" applyBorder="1" applyAlignment="1" applyProtection="1">
      <alignment horizontal="center" vertical="center"/>
    </xf>
    <xf numFmtId="0" fontId="7" fillId="0" borderId="15" xfId="9" applyFont="1" applyFill="1" applyBorder="1" applyAlignment="1" applyProtection="1">
      <alignment horizontal="center" vertical="center" wrapText="1"/>
    </xf>
    <xf numFmtId="0" fontId="7" fillId="0" borderId="13" xfId="9" applyFont="1" applyFill="1" applyBorder="1" applyAlignment="1" applyProtection="1">
      <alignment horizontal="center" vertical="center" wrapText="1"/>
    </xf>
    <xf numFmtId="0" fontId="7" fillId="0" borderId="16" xfId="9" applyFont="1" applyFill="1" applyBorder="1" applyAlignment="1" applyProtection="1">
      <alignment horizontal="center" vertical="center" wrapText="1"/>
    </xf>
    <xf numFmtId="176" fontId="7" fillId="2" borderId="12" xfId="9" applyNumberFormat="1" applyFont="1" applyFill="1" applyBorder="1" applyAlignment="1" applyProtection="1">
      <alignment horizontal="center" vertical="center"/>
      <protection locked="0"/>
    </xf>
    <xf numFmtId="0" fontId="7" fillId="0" borderId="21" xfId="9" applyFont="1" applyFill="1" applyBorder="1" applyAlignment="1" applyProtection="1">
      <alignment horizontal="center" vertical="center"/>
    </xf>
    <xf numFmtId="0" fontId="7" fillId="0" borderId="123" xfId="9" applyFont="1" applyFill="1" applyBorder="1" applyAlignment="1" applyProtection="1">
      <alignment horizontal="center" vertical="center"/>
    </xf>
    <xf numFmtId="0" fontId="7" fillId="0" borderId="28" xfId="9" applyFont="1" applyFill="1" applyBorder="1" applyAlignment="1" applyProtection="1">
      <alignment horizontal="center" vertical="center"/>
    </xf>
    <xf numFmtId="0" fontId="7" fillId="0" borderId="116" xfId="9" applyFont="1" applyFill="1" applyBorder="1" applyAlignment="1" applyProtection="1">
      <alignment horizontal="center" vertical="center"/>
    </xf>
    <xf numFmtId="38" fontId="7" fillId="0" borderId="120" xfId="9" applyNumberFormat="1" applyFont="1" applyFill="1" applyBorder="1" applyAlignment="1" applyProtection="1">
      <alignment horizontal="center" vertical="center"/>
    </xf>
    <xf numFmtId="186" fontId="7" fillId="2" borderId="19" xfId="9" applyNumberFormat="1" applyFont="1" applyFill="1" applyBorder="1" applyAlignment="1" applyProtection="1">
      <alignment horizontal="center" vertical="center"/>
      <protection locked="0"/>
    </xf>
    <xf numFmtId="0" fontId="7" fillId="0" borderId="51" xfId="9" applyFont="1" applyFill="1" applyBorder="1" applyAlignment="1" applyProtection="1">
      <alignment horizontal="center" vertical="center" wrapText="1"/>
    </xf>
    <xf numFmtId="0" fontId="7" fillId="0" borderId="86" xfId="9" applyFont="1" applyFill="1" applyBorder="1" applyAlignment="1" applyProtection="1">
      <alignment horizontal="center" vertical="center" wrapText="1"/>
    </xf>
    <xf numFmtId="0" fontId="7" fillId="0" borderId="49" xfId="9" applyFont="1" applyFill="1" applyBorder="1" applyAlignment="1" applyProtection="1">
      <alignment horizontal="center" vertical="center" wrapText="1"/>
    </xf>
    <xf numFmtId="0" fontId="7" fillId="0" borderId="108" xfId="9" applyFont="1" applyFill="1" applyBorder="1" applyAlignment="1" applyProtection="1">
      <alignment horizontal="center" vertical="center"/>
    </xf>
    <xf numFmtId="0" fontId="7" fillId="0" borderId="109" xfId="9" applyFont="1" applyFill="1" applyBorder="1" applyAlignment="1" applyProtection="1">
      <alignment horizontal="center" vertical="center"/>
    </xf>
    <xf numFmtId="0" fontId="7" fillId="0" borderId="110" xfId="9" applyFont="1" applyFill="1" applyBorder="1" applyAlignment="1" applyProtection="1">
      <alignment horizontal="center" vertical="center"/>
    </xf>
    <xf numFmtId="0" fontId="10" fillId="0" borderId="108" xfId="9" applyFont="1" applyFill="1" applyBorder="1" applyAlignment="1" applyProtection="1">
      <alignment horizontal="center" vertical="center" wrapText="1"/>
    </xf>
    <xf numFmtId="0" fontId="10" fillId="0" borderId="109" xfId="9" applyFont="1" applyFill="1" applyBorder="1" applyAlignment="1" applyProtection="1">
      <alignment horizontal="center" vertical="center" wrapText="1"/>
    </xf>
    <xf numFmtId="0" fontId="10" fillId="0" borderId="110" xfId="9" applyFont="1" applyFill="1" applyBorder="1" applyAlignment="1" applyProtection="1">
      <alignment horizontal="center" vertical="center" wrapText="1"/>
    </xf>
    <xf numFmtId="0" fontId="7" fillId="0" borderId="9" xfId="9" applyFont="1" applyFill="1" applyBorder="1" applyAlignment="1" applyProtection="1">
      <alignment horizontal="center" vertical="center" textRotation="255"/>
    </xf>
    <xf numFmtId="0" fontId="7" fillId="0" borderId="10" xfId="9" applyFont="1" applyFill="1" applyBorder="1" applyAlignment="1" applyProtection="1">
      <alignment horizontal="center" vertical="center" textRotation="255"/>
    </xf>
    <xf numFmtId="0" fontId="7" fillId="0" borderId="121" xfId="9" applyFont="1" applyFill="1" applyBorder="1" applyAlignment="1" applyProtection="1">
      <alignment horizontal="center" vertical="center" textRotation="255"/>
    </xf>
    <xf numFmtId="0" fontId="7" fillId="0" borderId="122" xfId="9" applyFont="1" applyFill="1" applyBorder="1" applyAlignment="1" applyProtection="1">
      <alignment horizontal="center" vertical="center" textRotation="255"/>
    </xf>
    <xf numFmtId="0" fontId="7" fillId="0" borderId="26" xfId="9" applyFont="1" applyFill="1" applyBorder="1" applyAlignment="1" applyProtection="1">
      <alignment horizontal="center" vertical="center"/>
    </xf>
    <xf numFmtId="0" fontId="7" fillId="0" borderId="118" xfId="9" applyFont="1" applyFill="1" applyBorder="1" applyAlignment="1" applyProtection="1">
      <alignment horizontal="center" vertical="center"/>
    </xf>
    <xf numFmtId="0" fontId="7" fillId="0" borderId="108" xfId="9" applyFont="1" applyFill="1" applyBorder="1" applyAlignment="1" applyProtection="1">
      <alignment horizontal="center" vertical="center" wrapText="1"/>
    </xf>
    <xf numFmtId="0" fontId="7" fillId="0" borderId="109" xfId="9" applyFont="1" applyFill="1" applyBorder="1" applyAlignment="1" applyProtection="1">
      <alignment horizontal="center" vertical="center" wrapText="1"/>
    </xf>
    <xf numFmtId="0" fontId="7" fillId="0" borderId="110" xfId="9" applyFont="1" applyFill="1" applyBorder="1" applyAlignment="1" applyProtection="1">
      <alignment horizontal="center" vertical="center" wrapText="1"/>
    </xf>
    <xf numFmtId="0" fontId="7" fillId="2" borderId="26" xfId="9" applyFont="1" applyFill="1" applyBorder="1" applyAlignment="1" applyProtection="1">
      <alignment horizontal="center" vertical="center"/>
      <protection locked="0"/>
    </xf>
    <xf numFmtId="38" fontId="7" fillId="12" borderId="119"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0" fontId="7" fillId="0" borderId="13" xfId="11" applyFont="1" applyFill="1" applyBorder="1" applyAlignment="1" applyProtection="1">
      <alignment horizontal="distributed" vertical="center"/>
    </xf>
    <xf numFmtId="0" fontId="14" fillId="0" borderId="133" xfId="11" applyFont="1" applyFill="1" applyBorder="1" applyAlignment="1" applyProtection="1">
      <alignment horizontal="center" vertical="center" wrapText="1" shrinkToFit="1"/>
    </xf>
    <xf numFmtId="0" fontId="14" fillId="0" borderId="134" xfId="11" applyFont="1" applyFill="1" applyBorder="1" applyAlignment="1" applyProtection="1">
      <alignment horizontal="center" vertical="center" wrapText="1" shrinkToFit="1"/>
    </xf>
    <xf numFmtId="0" fontId="14" fillId="0" borderId="61" xfId="11" applyFont="1" applyFill="1" applyBorder="1" applyAlignment="1" applyProtection="1">
      <alignment horizontal="center" vertical="center" wrapText="1" shrinkToFit="1"/>
    </xf>
    <xf numFmtId="0" fontId="7" fillId="0" borderId="71" xfId="11" applyFont="1" applyFill="1" applyBorder="1" applyAlignment="1" applyProtection="1">
      <alignment horizontal="distributed" vertical="center"/>
    </xf>
    <xf numFmtId="186" fontId="7" fillId="0" borderId="52" xfId="11" applyNumberFormat="1" applyFont="1" applyFill="1" applyBorder="1" applyAlignment="1" applyProtection="1">
      <alignment horizontal="right" vertical="center"/>
    </xf>
    <xf numFmtId="186" fontId="7" fillId="0" borderId="85" xfId="11" applyNumberFormat="1" applyFont="1" applyFill="1" applyBorder="1" applyAlignment="1" applyProtection="1">
      <alignment horizontal="right" vertical="center"/>
    </xf>
    <xf numFmtId="0" fontId="7" fillId="0" borderId="2" xfId="11" applyFont="1" applyFill="1" applyBorder="1" applyAlignment="1" applyProtection="1">
      <alignment horizontal="center" vertical="center" textRotation="255"/>
    </xf>
    <xf numFmtId="0" fontId="7" fillId="0" borderId="6" xfId="11" applyFont="1" applyFill="1" applyBorder="1" applyAlignment="1" applyProtection="1">
      <alignment horizontal="center" vertical="center" textRotation="255"/>
    </xf>
    <xf numFmtId="0" fontId="7" fillId="0" borderId="81" xfId="11" applyFont="1" applyFill="1" applyBorder="1" applyAlignment="1" applyProtection="1">
      <alignment horizontal="center" vertical="center"/>
    </xf>
    <xf numFmtId="0" fontId="7" fillId="0" borderId="3" xfId="11" applyFont="1" applyFill="1" applyBorder="1" applyAlignment="1" applyProtection="1">
      <alignment horizontal="distributed" vertical="center"/>
    </xf>
    <xf numFmtId="0" fontId="10" fillId="0" borderId="43" xfId="11" applyFont="1" applyFill="1" applyBorder="1" applyAlignment="1" applyProtection="1">
      <alignment horizontal="distributed" vertical="center" wrapText="1"/>
    </xf>
    <xf numFmtId="0" fontId="7" fillId="0" borderId="123" xfId="11" applyFont="1" applyFill="1" applyBorder="1" applyAlignment="1" applyProtection="1">
      <alignment horizontal="distributed" vertical="center"/>
    </xf>
    <xf numFmtId="0" fontId="10" fillId="0" borderId="124" xfId="11" applyFont="1" applyFill="1" applyBorder="1" applyAlignment="1" applyProtection="1">
      <alignment horizontal="center" vertical="center" textRotation="255" wrapText="1"/>
    </xf>
    <xf numFmtId="0" fontId="10" fillId="0" borderId="125" xfId="11" applyFont="1" applyFill="1" applyBorder="1" applyAlignment="1" applyProtection="1">
      <alignment horizontal="center" vertical="center" textRotation="255" wrapText="1"/>
    </xf>
    <xf numFmtId="0" fontId="10" fillId="0" borderId="59" xfId="11" applyFont="1" applyFill="1" applyBorder="1" applyAlignment="1" applyProtection="1">
      <alignment horizontal="center" vertical="center" textRotation="255" wrapText="1"/>
    </xf>
    <xf numFmtId="0" fontId="10" fillId="0" borderId="0" xfId="11" applyFont="1" applyFill="1" applyBorder="1" applyAlignment="1" applyProtection="1">
      <alignment horizontal="center" vertical="center" textRotation="255" wrapText="1"/>
    </xf>
    <xf numFmtId="0" fontId="10" fillId="0" borderId="121" xfId="11" applyFont="1" applyFill="1" applyBorder="1" applyAlignment="1" applyProtection="1">
      <alignment horizontal="center" vertical="center" textRotation="255" wrapText="1"/>
    </xf>
    <xf numFmtId="0" fontId="10" fillId="0" borderId="122" xfId="11" applyFont="1" applyFill="1" applyBorder="1" applyAlignment="1" applyProtection="1">
      <alignment horizontal="center" vertical="center" textRotation="255" wrapText="1"/>
    </xf>
    <xf numFmtId="0" fontId="7" fillId="0" borderId="10" xfId="11" applyFont="1" applyFill="1" applyBorder="1" applyAlignment="1" applyProtection="1">
      <alignment horizontal="distributed" vertical="center"/>
    </xf>
    <xf numFmtId="0" fontId="7" fillId="0" borderId="7" xfId="11" applyFont="1" applyFill="1" applyBorder="1" applyAlignment="1" applyProtection="1">
      <alignment horizontal="distributed" vertical="center"/>
    </xf>
    <xf numFmtId="0" fontId="7" fillId="0" borderId="58" xfId="11" applyFont="1" applyFill="1" applyBorder="1" applyAlignment="1" applyProtection="1">
      <alignment horizontal="center" vertical="center" textRotation="255"/>
    </xf>
    <xf numFmtId="0" fontId="7" fillId="0" borderId="3" xfId="11" applyFont="1" applyFill="1" applyBorder="1" applyAlignment="1" applyProtection="1">
      <alignment horizontal="center" vertical="center" textRotation="255"/>
    </xf>
    <xf numFmtId="0" fontId="7" fillId="0" borderId="59" xfId="11" applyFont="1" applyFill="1" applyBorder="1" applyAlignment="1" applyProtection="1">
      <alignment horizontal="center" vertical="center" textRotation="255"/>
    </xf>
    <xf numFmtId="0" fontId="7" fillId="0" borderId="0" xfId="11" applyFont="1" applyFill="1" applyBorder="1" applyAlignment="1" applyProtection="1">
      <alignment horizontal="center" vertical="center" textRotation="255"/>
    </xf>
    <xf numFmtId="0" fontId="7" fillId="0" borderId="5" xfId="11" applyFont="1" applyFill="1" applyBorder="1" applyAlignment="1" applyProtection="1">
      <alignment horizontal="center" vertical="center" textRotation="255"/>
    </xf>
    <xf numFmtId="0" fontId="7" fillId="0" borderId="86" xfId="11" applyFont="1" applyFill="1" applyBorder="1" applyAlignment="1" applyProtection="1">
      <alignment horizontal="center" vertical="center"/>
    </xf>
    <xf numFmtId="0" fontId="7" fillId="0" borderId="87" xfId="11" applyFont="1" applyFill="1" applyBorder="1" applyAlignment="1" applyProtection="1">
      <alignment horizontal="center" vertical="center"/>
    </xf>
    <xf numFmtId="0" fontId="7" fillId="0" borderId="130" xfId="11" applyFont="1" applyFill="1" applyBorder="1" applyAlignment="1" applyProtection="1">
      <alignment horizontal="center" vertical="center" wrapText="1"/>
    </xf>
    <xf numFmtId="0" fontId="7" fillId="0" borderId="131" xfId="11" applyFont="1" applyFill="1" applyBorder="1" applyAlignment="1" applyProtection="1">
      <alignment horizontal="center" vertical="center"/>
    </xf>
    <xf numFmtId="0" fontId="7" fillId="0" borderId="0" xfId="11" applyFont="1" applyFill="1" applyBorder="1" applyAlignment="1" applyProtection="1">
      <alignment horizontal="distributed" vertical="center"/>
    </xf>
    <xf numFmtId="0" fontId="7" fillId="0" borderId="132" xfId="11" applyFont="1" applyFill="1" applyBorder="1" applyAlignment="1" applyProtection="1">
      <alignment horizontal="center" vertical="center" wrapText="1"/>
    </xf>
    <xf numFmtId="0" fontId="7" fillId="0" borderId="26" xfId="11" applyFont="1" applyFill="1" applyBorder="1" applyAlignment="1" applyProtection="1">
      <alignment horizontal="center" vertical="center" wrapText="1"/>
    </xf>
    <xf numFmtId="0" fontId="7" fillId="0" borderId="13" xfId="11" applyFont="1" applyFill="1" applyBorder="1" applyAlignment="1" applyProtection="1">
      <alignment horizontal="distributed" vertical="center" wrapText="1"/>
    </xf>
    <xf numFmtId="0" fontId="7" fillId="0" borderId="4" xfId="11" applyFont="1" applyFill="1" applyBorder="1" applyAlignment="1" applyProtection="1">
      <alignment horizontal="center" vertical="center" wrapText="1"/>
    </xf>
    <xf numFmtId="0" fontId="7" fillId="0" borderId="1"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6" xfId="11" applyFont="1" applyFill="1" applyBorder="1" applyAlignment="1" applyProtection="1">
      <alignment horizontal="center" vertical="center"/>
    </xf>
    <xf numFmtId="0" fontId="7" fillId="0" borderId="3" xfId="11" applyFont="1" applyFill="1" applyBorder="1" applyAlignment="1" applyProtection="1">
      <alignment horizontal="distributed" vertical="center" wrapText="1"/>
    </xf>
    <xf numFmtId="0" fontId="7" fillId="0" borderId="0" xfId="11" applyFont="1" applyFill="1" applyBorder="1" applyAlignment="1" applyProtection="1">
      <alignment horizontal="distributed" vertical="center" wrapText="1"/>
    </xf>
    <xf numFmtId="0" fontId="10" fillId="0" borderId="7" xfId="11" applyFont="1" applyFill="1" applyBorder="1" applyAlignment="1" applyProtection="1">
      <alignment horizontal="distributed" vertical="center" wrapText="1"/>
    </xf>
    <xf numFmtId="0" fontId="7" fillId="0" borderId="124" xfId="11" applyFont="1" applyFill="1" applyBorder="1" applyAlignment="1" applyProtection="1">
      <alignment horizontal="center" vertical="center" textRotation="255"/>
    </xf>
    <xf numFmtId="0" fontId="7" fillId="0" borderId="125" xfId="11" applyFont="1" applyFill="1" applyBorder="1" applyAlignment="1" applyProtection="1">
      <alignment horizontal="center" vertical="center" textRotation="255"/>
    </xf>
    <xf numFmtId="0" fontId="7" fillId="0" borderId="121" xfId="11" applyFont="1" applyFill="1" applyBorder="1" applyAlignment="1" applyProtection="1">
      <alignment horizontal="center" vertical="center" textRotation="255"/>
    </xf>
    <xf numFmtId="0" fontId="7" fillId="0" borderId="122" xfId="11" applyFont="1" applyFill="1" applyBorder="1" applyAlignment="1" applyProtection="1">
      <alignment horizontal="center" vertical="center" textRotation="255"/>
    </xf>
    <xf numFmtId="0" fontId="79" fillId="0" borderId="125" xfId="11" applyFont="1" applyFill="1" applyBorder="1" applyAlignment="1" applyProtection="1">
      <alignment horizontal="distributed" vertical="center" wrapText="1"/>
    </xf>
    <xf numFmtId="0" fontId="79" fillId="0" borderId="7" xfId="11" applyFont="1" applyFill="1" applyBorder="1" applyAlignment="1" applyProtection="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Fill="1" applyBorder="1" applyAlignment="1" applyProtection="1">
      <alignment horizontal="distributed" vertical="center" wrapText="1"/>
    </xf>
    <xf numFmtId="0" fontId="7" fillId="0" borderId="60" xfId="11" applyFont="1" applyFill="1" applyBorder="1" applyAlignment="1" applyProtection="1">
      <alignment horizontal="center" vertical="top" wrapText="1"/>
    </xf>
    <xf numFmtId="0" fontId="7" fillId="0" borderId="8" xfId="11" applyFont="1" applyFill="1" applyBorder="1" applyAlignment="1" applyProtection="1">
      <alignment horizontal="center" vertical="top" wrapText="1"/>
    </xf>
    <xf numFmtId="0" fontId="7" fillId="0" borderId="126" xfId="11" applyFont="1" applyFill="1" applyBorder="1" applyAlignment="1" applyProtection="1">
      <alignment horizontal="center" vertical="center" wrapText="1" shrinkToFit="1"/>
    </xf>
    <xf numFmtId="0" fontId="7" fillId="0" borderId="127" xfId="11" applyFont="1" applyFill="1" applyBorder="1" applyAlignment="1" applyProtection="1">
      <alignment horizontal="center" vertical="center" wrapText="1" shrinkToFit="1"/>
    </xf>
    <xf numFmtId="0" fontId="7" fillId="0" borderId="128" xfId="11" applyFont="1" applyFill="1" applyBorder="1" applyAlignment="1" applyProtection="1">
      <alignment horizontal="center" vertical="center" wrapText="1" shrinkToFit="1"/>
    </xf>
    <xf numFmtId="0" fontId="17" fillId="0" borderId="129" xfId="11" applyFont="1" applyFill="1" applyBorder="1" applyAlignment="1" applyProtection="1">
      <alignment horizontal="center" vertical="center" textRotation="255"/>
    </xf>
    <xf numFmtId="0" fontId="17" fillId="0" borderId="6" xfId="11" applyFont="1" applyFill="1" applyBorder="1" applyAlignment="1" applyProtection="1">
      <alignment horizontal="center" vertical="center" textRotation="255"/>
    </xf>
    <xf numFmtId="0" fontId="7" fillId="0" borderId="12" xfId="11" applyFont="1" applyFill="1" applyBorder="1" applyAlignment="1" applyProtection="1">
      <alignment horizontal="center" vertical="center"/>
    </xf>
    <xf numFmtId="0" fontId="7" fillId="0" borderId="140" xfId="11" applyFont="1" applyFill="1" applyBorder="1" applyAlignment="1" applyProtection="1">
      <alignment horizontal="center" vertical="center" wrapText="1"/>
    </xf>
    <xf numFmtId="0" fontId="7" fillId="0" borderId="88" xfId="11" applyFont="1" applyFill="1" applyBorder="1" applyAlignment="1" applyProtection="1">
      <alignment horizontal="center" vertical="center" wrapText="1"/>
    </xf>
    <xf numFmtId="0" fontId="7" fillId="0" borderId="10" xfId="11" applyFont="1" applyFill="1" applyBorder="1" applyAlignment="1" applyProtection="1">
      <alignment horizontal="center" vertical="center"/>
    </xf>
    <xf numFmtId="0" fontId="7" fillId="0" borderId="89" xfId="11" applyFont="1" applyFill="1" applyBorder="1" applyAlignment="1" applyProtection="1">
      <alignment horizontal="center" vertical="center"/>
    </xf>
    <xf numFmtId="0" fontId="7" fillId="0" borderId="6" xfId="11" applyFont="1" applyFill="1" applyBorder="1" applyAlignment="1" applyProtection="1">
      <alignment horizontal="center" vertical="center"/>
    </xf>
    <xf numFmtId="0" fontId="7" fillId="0" borderId="7" xfId="11" applyFont="1" applyFill="1" applyBorder="1" applyAlignment="1" applyProtection="1">
      <alignment horizontal="center" vertical="center"/>
    </xf>
    <xf numFmtId="0" fontId="7" fillId="0" borderId="136" xfId="11" applyFont="1" applyFill="1" applyBorder="1" applyAlignment="1" applyProtection="1">
      <alignment horizontal="center" vertical="center"/>
    </xf>
    <xf numFmtId="180" fontId="7" fillId="0" borderId="12" xfId="11" applyNumberFormat="1" applyFont="1" applyFill="1" applyBorder="1" applyAlignment="1" applyProtection="1">
      <alignment horizontal="center" vertical="center"/>
    </xf>
    <xf numFmtId="180" fontId="7" fillId="0" borderId="14" xfId="11" applyNumberFormat="1" applyFont="1" applyFill="1" applyBorder="1" applyAlignment="1" applyProtection="1">
      <alignment horizontal="center" vertical="center"/>
    </xf>
    <xf numFmtId="179" fontId="7" fillId="0" borderId="12" xfId="11" applyNumberFormat="1" applyFont="1" applyFill="1" applyBorder="1" applyAlignment="1" applyProtection="1">
      <alignment horizontal="center" vertical="center"/>
    </xf>
    <xf numFmtId="38" fontId="7" fillId="2" borderId="12" xfId="3" applyFont="1" applyFill="1" applyBorder="1" applyAlignment="1" applyProtection="1">
      <alignment horizontal="center" vertical="center"/>
      <protection locked="0"/>
    </xf>
    <xf numFmtId="0" fontId="7" fillId="0" borderId="97" xfId="11" applyFont="1" applyFill="1" applyBorder="1" applyAlignment="1" applyProtection="1">
      <alignment horizontal="center" vertical="center"/>
    </xf>
    <xf numFmtId="0" fontId="7" fillId="0" borderId="9" xfId="11" applyFont="1" applyFill="1" applyBorder="1" applyAlignment="1" applyProtection="1">
      <alignment horizontal="center" vertical="center"/>
    </xf>
    <xf numFmtId="0" fontId="7" fillId="0" borderId="139" xfId="11" applyFont="1" applyFill="1" applyBorder="1" applyAlignment="1" applyProtection="1">
      <alignment horizontal="center" vertical="center"/>
    </xf>
    <xf numFmtId="0" fontId="7" fillId="0" borderId="59" xfId="11" applyFont="1" applyFill="1" applyBorder="1" applyAlignment="1" applyProtection="1">
      <alignment horizontal="center" vertical="center"/>
    </xf>
    <xf numFmtId="0" fontId="7" fillId="0" borderId="88" xfId="11" applyFont="1" applyFill="1" applyBorder="1" applyAlignment="1" applyProtection="1">
      <alignment horizontal="center" vertical="center"/>
    </xf>
    <xf numFmtId="0" fontId="7" fillId="0" borderId="50" xfId="11" applyFont="1" applyFill="1" applyBorder="1" applyAlignment="1" applyProtection="1">
      <alignment horizontal="center" vertical="center"/>
    </xf>
    <xf numFmtId="0" fontId="7" fillId="0" borderId="5" xfId="11" applyFont="1" applyFill="1" applyBorder="1" applyAlignment="1" applyProtection="1">
      <alignment horizontal="center" vertical="center"/>
    </xf>
    <xf numFmtId="0" fontId="7" fillId="0" borderId="0" xfId="11" applyFont="1" applyFill="1" applyBorder="1" applyAlignment="1" applyProtection="1">
      <alignment horizontal="center" vertical="center"/>
    </xf>
    <xf numFmtId="0" fontId="7" fillId="0" borderId="1" xfId="11" applyFont="1" applyFill="1" applyBorder="1" applyAlignment="1" applyProtection="1">
      <alignment horizontal="center" vertical="center"/>
    </xf>
    <xf numFmtId="0" fontId="7" fillId="0" borderId="8" xfId="11" applyFont="1" applyFill="1" applyBorder="1" applyAlignment="1" applyProtection="1">
      <alignment horizontal="center" vertical="center"/>
    </xf>
    <xf numFmtId="0" fontId="7" fillId="12" borderId="12" xfId="9" applyFont="1" applyFill="1" applyBorder="1" applyAlignment="1" applyProtection="1">
      <alignment horizontal="center" vertical="center"/>
      <protection locked="0"/>
    </xf>
    <xf numFmtId="0" fontId="7" fillId="0" borderId="41" xfId="9" applyFont="1" applyFill="1" applyBorder="1" applyAlignment="1" applyProtection="1">
      <alignment vertical="center"/>
    </xf>
    <xf numFmtId="0" fontId="7" fillId="0" borderId="104" xfId="9" applyFont="1" applyFill="1" applyBorder="1" applyAlignment="1" applyProtection="1">
      <alignment vertical="center"/>
    </xf>
    <xf numFmtId="0" fontId="7" fillId="0" borderId="105" xfId="9" applyFont="1" applyFill="1" applyBorder="1" applyAlignment="1" applyProtection="1">
      <alignment vertical="center"/>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176" fontId="11" fillId="0" borderId="86" xfId="9" applyNumberFormat="1" applyFont="1" applyFill="1" applyBorder="1" applyAlignment="1" applyProtection="1">
      <alignment horizontal="center" vertical="center"/>
    </xf>
    <xf numFmtId="176" fontId="11" fillId="0" borderId="87" xfId="9" applyNumberFormat="1" applyFont="1" applyFill="1" applyBorder="1" applyAlignment="1" applyProtection="1">
      <alignment horizontal="center" vertical="center"/>
    </xf>
    <xf numFmtId="0" fontId="7" fillId="12" borderId="102"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0" fontId="7" fillId="0" borderId="16" xfId="9" applyFont="1" applyFill="1" applyBorder="1" applyAlignment="1" applyProtection="1">
      <alignment vertical="center"/>
    </xf>
    <xf numFmtId="0" fontId="7" fillId="0" borderId="12" xfId="9" applyFont="1" applyFill="1" applyBorder="1" applyAlignment="1" applyProtection="1">
      <alignment vertical="center"/>
    </xf>
    <xf numFmtId="0" fontId="7" fillId="0" borderId="14" xfId="9" applyFont="1" applyFill="1" applyBorder="1" applyAlignment="1" applyProtection="1">
      <alignment vertical="center"/>
    </xf>
    <xf numFmtId="181" fontId="7" fillId="0" borderId="137" xfId="11" applyNumberFormat="1" applyFont="1" applyFill="1" applyBorder="1" applyAlignment="1" applyProtection="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38" xfId="9" applyFont="1" applyFill="1" applyBorder="1" applyAlignment="1" applyProtection="1">
      <alignment horizontal="left" vertical="top"/>
      <protection locked="0"/>
    </xf>
    <xf numFmtId="0" fontId="7" fillId="2" borderId="93"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1" xfId="9" applyFont="1" applyFill="1" applyBorder="1" applyAlignment="1" applyProtection="1">
      <alignment horizontal="left" vertical="top"/>
      <protection locked="0"/>
    </xf>
    <xf numFmtId="179" fontId="7" fillId="0" borderId="137" xfId="11" applyNumberFormat="1" applyFont="1" applyFill="1" applyBorder="1" applyAlignment="1" applyProtection="1">
      <alignment horizontal="center"/>
    </xf>
    <xf numFmtId="0" fontId="7" fillId="0" borderId="99" xfId="9" applyFont="1" applyFill="1" applyBorder="1" applyAlignment="1" applyProtection="1">
      <alignment horizontal="center" vertical="center"/>
    </xf>
    <xf numFmtId="0" fontId="7" fillId="0" borderId="81" xfId="9" applyFont="1" applyFill="1" applyBorder="1" applyAlignment="1" applyProtection="1">
      <alignment horizontal="center" vertical="center"/>
    </xf>
    <xf numFmtId="0" fontId="7" fillId="0" borderId="13" xfId="9" applyFont="1" applyFill="1" applyBorder="1" applyAlignment="1" applyProtection="1">
      <alignment horizontal="distributed" vertical="center" wrapText="1"/>
    </xf>
    <xf numFmtId="0" fontId="7" fillId="0" borderId="47" xfId="9" applyFont="1" applyFill="1" applyBorder="1" applyAlignment="1" applyProtection="1">
      <alignment horizontal="center" vertical="center" textRotation="255"/>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3" xfId="9" applyFont="1" applyFill="1" applyBorder="1" applyAlignment="1" applyProtection="1">
      <alignment vertical="center"/>
      <protection locked="0"/>
    </xf>
    <xf numFmtId="0" fontId="7" fillId="0" borderId="86" xfId="9" applyFont="1" applyFill="1" applyBorder="1" applyAlignment="1" applyProtection="1">
      <alignment horizontal="distributed" vertical="center"/>
    </xf>
    <xf numFmtId="0" fontId="7" fillId="2" borderId="51"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186" fontId="7" fillId="0" borderId="111" xfId="11" applyNumberFormat="1" applyFont="1" applyFill="1" applyBorder="1" applyAlignment="1" applyProtection="1">
      <alignment horizontal="center" vertical="center"/>
    </xf>
    <xf numFmtId="186" fontId="7" fillId="0" borderId="109" xfId="11" applyNumberFormat="1" applyFont="1" applyFill="1" applyBorder="1" applyAlignment="1" applyProtection="1">
      <alignment horizontal="center" vertical="center"/>
    </xf>
    <xf numFmtId="186" fontId="7" fillId="0" borderId="115" xfId="11" applyNumberFormat="1" applyFont="1" applyFill="1" applyBorder="1" applyAlignment="1" applyProtection="1">
      <alignment horizontal="center" vertical="center"/>
    </xf>
    <xf numFmtId="176" fontId="11" fillId="0" borderId="43" xfId="9" applyNumberFormat="1" applyFont="1" applyFill="1" applyBorder="1" applyAlignment="1" applyProtection="1">
      <alignment horizontal="center" vertical="center" shrinkToFit="1"/>
    </xf>
    <xf numFmtId="176" fontId="11" fillId="0" borderId="80" xfId="9" applyNumberFormat="1" applyFont="1" applyFill="1" applyBorder="1" applyAlignment="1" applyProtection="1">
      <alignment horizontal="center" vertical="center" shrinkToFit="1"/>
    </xf>
    <xf numFmtId="180" fontId="7" fillId="2" borderId="12" xfId="11" applyNumberFormat="1" applyFont="1" applyFill="1" applyBorder="1" applyAlignment="1" applyProtection="1">
      <alignment horizontal="center" vertical="center"/>
      <protection locked="0"/>
    </xf>
    <xf numFmtId="179" fontId="7" fillId="2" borderId="19" xfId="11" applyNumberFormat="1" applyFont="1" applyFill="1" applyBorder="1" applyAlignment="1" applyProtection="1">
      <alignment horizontal="center" vertical="center"/>
      <protection locked="0"/>
    </xf>
    <xf numFmtId="0" fontId="7" fillId="0" borderId="54" xfId="11" applyFont="1" applyFill="1" applyBorder="1" applyAlignment="1" applyProtection="1">
      <alignment horizontal="center" vertical="center"/>
    </xf>
    <xf numFmtId="0" fontId="7" fillId="0" borderId="47" xfId="11" applyFont="1" applyFill="1" applyBorder="1" applyAlignment="1" applyProtection="1">
      <alignment horizontal="center" vertical="center"/>
    </xf>
    <xf numFmtId="0" fontId="7" fillId="0" borderId="55" xfId="11" applyFont="1" applyFill="1" applyBorder="1" applyAlignment="1" applyProtection="1">
      <alignment horizontal="center" vertical="center"/>
    </xf>
    <xf numFmtId="0" fontId="7" fillId="2" borderId="135" xfId="11" applyFont="1" applyFill="1" applyBorder="1" applyAlignment="1" applyProtection="1">
      <alignment horizontal="distributed" vertical="center" wrapText="1" indent="1"/>
      <protection locked="0"/>
    </xf>
    <xf numFmtId="0" fontId="7" fillId="2" borderId="123"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9" xfId="11" applyNumberFormat="1" applyFont="1" applyFill="1" applyBorder="1" applyAlignment="1" applyProtection="1">
      <alignment horizontal="center" vertical="center"/>
      <protection locked="0"/>
    </xf>
    <xf numFmtId="0" fontId="7" fillId="0" borderId="81" xfId="9" applyFont="1" applyFill="1" applyBorder="1" applyAlignment="1" applyProtection="1">
      <alignment horizontal="center" vertical="center" wrapText="1"/>
    </xf>
    <xf numFmtId="0" fontId="7" fillId="0" borderId="82" xfId="9" applyFont="1" applyFill="1" applyBorder="1" applyAlignment="1" applyProtection="1">
      <alignment horizontal="center" vertical="center" wrapTex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2" borderId="52" xfId="9" applyFont="1" applyFill="1" applyBorder="1" applyAlignment="1" applyProtection="1">
      <alignment vertical="center" wrapText="1"/>
      <protection locked="0"/>
    </xf>
    <xf numFmtId="0" fontId="7" fillId="2" borderId="84" xfId="9" applyFont="1" applyFill="1" applyBorder="1" applyAlignment="1" applyProtection="1">
      <alignment vertical="center" wrapText="1"/>
      <protection locked="0"/>
    </xf>
    <xf numFmtId="0" fontId="7" fillId="2" borderId="85" xfId="9" applyFont="1" applyFill="1" applyBorder="1" applyAlignment="1" applyProtection="1">
      <alignment vertical="center" wrapText="1"/>
      <protection locked="0"/>
    </xf>
    <xf numFmtId="0" fontId="11" fillId="2" borderId="12" xfId="11" applyFont="1" applyFill="1" applyBorder="1" applyAlignment="1" applyProtection="1">
      <alignment horizontal="center" vertical="center"/>
      <protection locked="0"/>
    </xf>
    <xf numFmtId="0" fontId="7" fillId="0" borderId="16" xfId="9" applyFont="1" applyFill="1" applyBorder="1" applyAlignment="1" applyProtection="1">
      <alignment horizontal="center" vertical="center"/>
    </xf>
    <xf numFmtId="0" fontId="10" fillId="0" borderId="0" xfId="9" applyFont="1" applyFill="1" applyBorder="1" applyAlignment="1" applyProtection="1">
      <alignment vertical="top" wrapText="1"/>
    </xf>
    <xf numFmtId="0" fontId="7" fillId="12" borderId="41" xfId="9" applyFont="1" applyFill="1" applyBorder="1" applyAlignment="1" applyProtection="1">
      <alignment horizontal="center" vertical="center"/>
      <protection locked="0"/>
    </xf>
    <xf numFmtId="0" fontId="7" fillId="12" borderId="104"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2" xfId="9" applyFont="1" applyFill="1" applyBorder="1" applyAlignment="1" applyProtection="1">
      <alignment vertical="center" wrapText="1"/>
    </xf>
    <xf numFmtId="0" fontId="7" fillId="0" borderId="12" xfId="9" applyFont="1" applyFill="1" applyBorder="1" applyAlignment="1" applyProtection="1">
      <alignment vertical="center" wrapText="1"/>
    </xf>
    <xf numFmtId="0" fontId="7" fillId="0" borderId="12" xfId="9" applyFont="1" applyFill="1" applyBorder="1" applyAlignment="1" applyProtection="1">
      <alignment horizontal="right" vertical="center"/>
    </xf>
    <xf numFmtId="0" fontId="7" fillId="0" borderId="15" xfId="9" applyFont="1" applyFill="1" applyBorder="1" applyAlignment="1" applyProtection="1">
      <alignment horizontal="right" vertical="center"/>
    </xf>
    <xf numFmtId="0" fontId="7" fillId="0" borderId="104" xfId="9" applyFont="1" applyFill="1" applyBorder="1" applyAlignment="1" applyProtection="1">
      <alignment horizontal="right" vertical="center"/>
    </xf>
    <xf numFmtId="0" fontId="7" fillId="0" borderId="42" xfId="9" applyFont="1" applyFill="1" applyBorder="1" applyAlignment="1" applyProtection="1">
      <alignment horizontal="right" vertical="center"/>
    </xf>
    <xf numFmtId="0" fontId="7" fillId="0" borderId="49" xfId="9" applyFont="1" applyFill="1" applyBorder="1" applyAlignment="1" applyProtection="1">
      <alignment horizontal="center" vertical="center"/>
    </xf>
    <xf numFmtId="0" fontId="7" fillId="0" borderId="81" xfId="9" applyFont="1" applyFill="1" applyBorder="1" applyAlignment="1" applyProtection="1">
      <alignment horizontal="right" vertical="center"/>
    </xf>
    <xf numFmtId="0" fontId="7" fillId="0" borderId="51" xfId="9" applyFont="1" applyFill="1" applyBorder="1" applyAlignment="1" applyProtection="1">
      <alignment horizontal="right" vertical="center"/>
    </xf>
    <xf numFmtId="0" fontId="7" fillId="0" borderId="99" xfId="9" applyFont="1" applyFill="1" applyBorder="1" applyAlignment="1" applyProtection="1">
      <alignment vertical="center" wrapText="1"/>
    </xf>
    <xf numFmtId="0" fontId="7" fillId="0" borderId="81" xfId="9" applyFont="1" applyFill="1" applyBorder="1" applyAlignment="1" applyProtection="1">
      <alignment vertical="center" wrapText="1"/>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0" xfId="9" applyFont="1" applyFill="1" applyBorder="1" applyAlignment="1" applyProtection="1">
      <alignment vertical="center"/>
      <protection locked="0"/>
    </xf>
    <xf numFmtId="0" fontId="7" fillId="12" borderId="103" xfId="9" applyFont="1" applyFill="1" applyBorder="1" applyAlignment="1" applyProtection="1">
      <alignment vertical="center" wrapText="1"/>
      <protection locked="0"/>
    </xf>
    <xf numFmtId="0" fontId="7" fillId="12" borderId="104" xfId="9" applyFont="1" applyFill="1" applyBorder="1" applyAlignment="1" applyProtection="1">
      <alignment vertical="center" wrapText="1"/>
      <protection locked="0"/>
    </xf>
    <xf numFmtId="0" fontId="92" fillId="0" borderId="154" xfId="0" applyFont="1" applyFill="1" applyBorder="1" applyAlignment="1" applyProtection="1">
      <alignment horizontal="left" vertical="center" wrapText="1"/>
    </xf>
    <xf numFmtId="0" fontId="92" fillId="0" borderId="166" xfId="0" applyFont="1" applyFill="1" applyBorder="1" applyAlignment="1" applyProtection="1">
      <alignment horizontal="left" vertical="center" wrapText="1"/>
    </xf>
    <xf numFmtId="0" fontId="92" fillId="0" borderId="5" xfId="0" applyFont="1" applyFill="1" applyBorder="1" applyAlignment="1" applyProtection="1">
      <alignment horizontal="left" vertical="center" wrapText="1"/>
    </xf>
    <xf numFmtId="0" fontId="92" fillId="0" borderId="1" xfId="0" applyFont="1" applyFill="1" applyBorder="1" applyAlignment="1" applyProtection="1">
      <alignment horizontal="left" vertical="center" wrapText="1"/>
    </xf>
    <xf numFmtId="0" fontId="29" fillId="0" borderId="157" xfId="0" applyFont="1" applyBorder="1" applyAlignment="1">
      <alignment vertical="center" wrapText="1"/>
    </xf>
    <xf numFmtId="0" fontId="29" fillId="0" borderId="183" xfId="0" applyFont="1" applyBorder="1" applyAlignment="1">
      <alignment vertical="center" wrapText="1"/>
    </xf>
    <xf numFmtId="0" fontId="29" fillId="0" borderId="184" xfId="0" applyFont="1" applyBorder="1" applyAlignment="1">
      <alignment vertical="center" wrapText="1"/>
    </xf>
    <xf numFmtId="0" fontId="29" fillId="0" borderId="207" xfId="0" applyFont="1" applyBorder="1" applyAlignment="1">
      <alignment vertical="center" wrapText="1"/>
    </xf>
    <xf numFmtId="0" fontId="29" fillId="0" borderId="203" xfId="0" applyFont="1" applyBorder="1" applyAlignment="1">
      <alignment vertical="center" wrapText="1"/>
    </xf>
    <xf numFmtId="0" fontId="29" fillId="0" borderId="204" xfId="0" applyFont="1" applyBorder="1" applyAlignment="1">
      <alignment vertical="center" wrapText="1"/>
    </xf>
    <xf numFmtId="0" fontId="29" fillId="13" borderId="182" xfId="0" applyFont="1" applyFill="1" applyBorder="1" applyAlignment="1" applyProtection="1">
      <alignment horizontal="center" vertical="center"/>
      <protection locked="0"/>
    </xf>
    <xf numFmtId="0" fontId="29" fillId="13" borderId="175" xfId="0" applyFont="1" applyFill="1" applyBorder="1" applyAlignment="1" applyProtection="1">
      <alignment horizontal="center" vertical="center"/>
      <protection locked="0"/>
    </xf>
    <xf numFmtId="0" fontId="28" fillId="13" borderId="157" xfId="0" applyFont="1" applyFill="1" applyBorder="1" applyAlignment="1" applyProtection="1">
      <alignment horizontal="left" vertical="center"/>
      <protection locked="0"/>
    </xf>
    <xf numFmtId="0" fontId="28" fillId="13" borderId="184" xfId="0" applyFont="1" applyFill="1" applyBorder="1" applyAlignment="1" applyProtection="1">
      <alignment horizontal="left" vertical="center"/>
      <protection locked="0"/>
    </xf>
    <xf numFmtId="0" fontId="28" fillId="13" borderId="207" xfId="0" applyFont="1" applyFill="1" applyBorder="1" applyAlignment="1" applyProtection="1">
      <alignment horizontal="left" vertical="center"/>
      <protection locked="0"/>
    </xf>
    <xf numFmtId="0" fontId="28" fillId="13" borderId="204" xfId="0" applyFont="1" applyFill="1" applyBorder="1" applyAlignment="1" applyProtection="1">
      <alignment horizontal="left" vertical="center"/>
      <protection locked="0"/>
    </xf>
    <xf numFmtId="0" fontId="29" fillId="0" borderId="175" xfId="0" applyFont="1" applyBorder="1" applyAlignment="1">
      <alignment horizontal="center" vertical="center"/>
    </xf>
    <xf numFmtId="0" fontId="29" fillId="0" borderId="146" xfId="0" applyFont="1" applyBorder="1" applyAlignment="1">
      <alignment horizontal="center" vertical="center" wrapText="1"/>
    </xf>
    <xf numFmtId="0" fontId="29" fillId="0" borderId="203" xfId="0" applyFont="1" applyBorder="1" applyAlignment="1">
      <alignment horizontal="center" vertical="center" wrapText="1"/>
    </xf>
    <xf numFmtId="0" fontId="29" fillId="0" borderId="204" xfId="0" applyFont="1" applyBorder="1" applyAlignment="1">
      <alignment horizontal="center" vertical="center" wrapText="1"/>
    </xf>
    <xf numFmtId="0" fontId="29" fillId="0" borderId="175" xfId="0" applyFont="1" applyBorder="1" applyAlignment="1">
      <alignment vertical="center" wrapText="1"/>
    </xf>
    <xf numFmtId="0" fontId="28" fillId="13" borderId="175" xfId="0" applyFont="1" applyFill="1" applyBorder="1" applyAlignment="1" applyProtection="1">
      <alignment horizontal="left" vertical="center"/>
      <protection locked="0"/>
    </xf>
    <xf numFmtId="0" fontId="32" fillId="0" borderId="0" xfId="0" applyFont="1" applyAlignment="1">
      <alignment horizontal="left" vertical="center"/>
    </xf>
    <xf numFmtId="0" fontId="29" fillId="13" borderId="181" xfId="0" applyFont="1" applyFill="1" applyBorder="1" applyAlignment="1" applyProtection="1">
      <alignment horizontal="center" vertical="center"/>
      <protection locked="0"/>
    </xf>
    <xf numFmtId="0" fontId="29" fillId="13" borderId="188" xfId="0" applyFont="1" applyFill="1" applyBorder="1" applyAlignment="1" applyProtection="1">
      <alignment horizontal="center" vertical="center"/>
      <protection locked="0"/>
    </xf>
    <xf numFmtId="0" fontId="29" fillId="0" borderId="177" xfId="0" applyFont="1" applyBorder="1" applyAlignment="1">
      <alignment horizontal="center" vertical="center"/>
    </xf>
    <xf numFmtId="0" fontId="29" fillId="0" borderId="147" xfId="0" applyFont="1" applyBorder="1" applyAlignment="1">
      <alignment horizontal="center" vertical="center" wrapText="1"/>
    </xf>
    <xf numFmtId="0" fontId="29" fillId="0" borderId="167" xfId="0" applyFont="1" applyBorder="1" applyAlignment="1">
      <alignment horizontal="center" vertical="center" wrapText="1"/>
    </xf>
    <xf numFmtId="0" fontId="29" fillId="0" borderId="168" xfId="0" applyFont="1" applyBorder="1" applyAlignment="1">
      <alignment horizontal="center" vertical="center" wrapText="1"/>
    </xf>
    <xf numFmtId="0" fontId="29" fillId="0" borderId="207" xfId="0" applyFont="1" applyBorder="1" applyAlignment="1">
      <alignment horizontal="left" vertical="center" wrapText="1"/>
    </xf>
    <xf numFmtId="0" fontId="29" fillId="0" borderId="203" xfId="0" applyFont="1" applyBorder="1" applyAlignment="1">
      <alignment horizontal="left" vertical="center" wrapText="1"/>
    </xf>
    <xf numFmtId="0" fontId="29" fillId="0" borderId="204"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67" xfId="0" applyFont="1" applyBorder="1" applyAlignment="1">
      <alignment horizontal="left" vertical="center" wrapText="1"/>
    </xf>
    <xf numFmtId="0" fontId="29" fillId="0" borderId="168" xfId="0" applyFont="1" applyBorder="1" applyAlignment="1">
      <alignment horizontal="left" vertical="center" wrapText="1"/>
    </xf>
    <xf numFmtId="0" fontId="29" fillId="0" borderId="177" xfId="0" applyFont="1" applyBorder="1" applyAlignment="1">
      <alignment vertical="center" wrapText="1"/>
    </xf>
    <xf numFmtId="0" fontId="29" fillId="13" borderId="177" xfId="0" applyFont="1" applyFill="1" applyBorder="1" applyAlignment="1" applyProtection="1">
      <alignment horizontal="center" vertical="center"/>
      <protection locked="0"/>
    </xf>
    <xf numFmtId="0" fontId="28" fillId="13" borderId="155" xfId="0" applyFont="1" applyFill="1" applyBorder="1" applyAlignment="1" applyProtection="1">
      <alignment horizontal="left" vertical="center"/>
      <protection locked="0"/>
    </xf>
    <xf numFmtId="0" fontId="28" fillId="13" borderId="168" xfId="0" applyFont="1" applyFill="1" applyBorder="1" applyAlignment="1" applyProtection="1">
      <alignment horizontal="left" vertical="center"/>
      <protection locked="0"/>
    </xf>
    <xf numFmtId="0" fontId="29" fillId="0" borderId="181" xfId="0" applyFont="1" applyBorder="1" applyAlignment="1">
      <alignment horizontal="center" vertical="center"/>
    </xf>
    <xf numFmtId="0" fontId="29" fillId="0" borderId="140" xfId="0" applyFont="1" applyBorder="1" applyAlignment="1">
      <alignment horizontal="center" vertical="center"/>
    </xf>
    <xf numFmtId="0" fontId="29" fillId="0" borderId="154" xfId="0" applyFont="1" applyBorder="1" applyAlignment="1">
      <alignment vertical="center" wrapText="1"/>
    </xf>
    <xf numFmtId="0" fontId="29" fillId="0" borderId="165" xfId="0" applyFont="1" applyBorder="1" applyAlignment="1">
      <alignment vertical="center" wrapText="1"/>
    </xf>
    <xf numFmtId="0" fontId="29" fillId="0" borderId="166" xfId="0" applyFont="1" applyBorder="1" applyAlignment="1">
      <alignment vertical="center" wrapText="1"/>
    </xf>
    <xf numFmtId="0" fontId="29" fillId="0" borderId="5" xfId="0" applyFont="1" applyBorder="1" applyAlignment="1">
      <alignment vertical="center" wrapText="1"/>
    </xf>
    <xf numFmtId="0" fontId="29" fillId="0" borderId="0" xfId="0" applyFont="1" applyBorder="1" applyAlignment="1">
      <alignment vertical="center" wrapText="1"/>
    </xf>
    <xf numFmtId="0" fontId="29" fillId="0" borderId="1" xfId="0" applyFont="1" applyBorder="1" applyAlignment="1">
      <alignment vertical="center" wrapText="1"/>
    </xf>
    <xf numFmtId="0" fontId="28" fillId="13" borderId="207" xfId="0" applyFont="1" applyFill="1" applyBorder="1" applyAlignment="1" applyProtection="1">
      <alignment horizontal="center" vertical="center"/>
      <protection locked="0"/>
    </xf>
    <xf numFmtId="0" fontId="28" fillId="13" borderId="204" xfId="0" applyFont="1" applyFill="1" applyBorder="1" applyAlignment="1" applyProtection="1">
      <alignment horizontal="center" vertical="center"/>
      <protection locked="0"/>
    </xf>
    <xf numFmtId="0" fontId="32" fillId="6" borderId="70" xfId="0" applyFont="1" applyFill="1" applyBorder="1" applyAlignment="1">
      <alignment horizontal="center" vertical="center"/>
    </xf>
    <xf numFmtId="0" fontId="32" fillId="6" borderId="76" xfId="0" applyFont="1" applyFill="1" applyBorder="1" applyAlignment="1">
      <alignment horizontal="center" vertical="center"/>
    </xf>
    <xf numFmtId="0" fontId="31" fillId="0" borderId="152" xfId="0" applyFont="1" applyBorder="1" applyAlignment="1">
      <alignment horizontal="center" vertical="center"/>
    </xf>
    <xf numFmtId="0" fontId="31" fillId="0" borderId="74" xfId="0" applyFont="1" applyBorder="1" applyAlignment="1">
      <alignment horizontal="center" vertical="center"/>
    </xf>
    <xf numFmtId="0" fontId="31" fillId="0" borderId="158" xfId="0" applyFont="1" applyBorder="1" applyAlignment="1">
      <alignment horizontal="center" vertical="center"/>
    </xf>
    <xf numFmtId="0" fontId="31" fillId="5" borderId="169" xfId="0" applyFont="1" applyFill="1" applyBorder="1" applyAlignment="1">
      <alignment horizontal="center" vertical="center"/>
    </xf>
    <xf numFmtId="0" fontId="31" fillId="5" borderId="72" xfId="0" applyFont="1" applyFill="1" applyBorder="1" applyAlignment="1">
      <alignment horizontal="center" vertical="center"/>
    </xf>
    <xf numFmtId="0" fontId="31" fillId="5" borderId="170" xfId="0" applyFont="1" applyFill="1" applyBorder="1" applyAlignment="1">
      <alignment horizontal="center" vertical="center"/>
    </xf>
    <xf numFmtId="0" fontId="31" fillId="6" borderId="144"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145" xfId="0" applyFont="1" applyFill="1" applyBorder="1" applyAlignment="1">
      <alignment horizontal="center" vertical="center"/>
    </xf>
    <xf numFmtId="0" fontId="31" fillId="6" borderId="148" xfId="0" applyFont="1" applyFill="1" applyBorder="1" applyAlignment="1">
      <alignment horizontal="center" vertical="center"/>
    </xf>
    <xf numFmtId="0" fontId="31" fillId="0" borderId="153" xfId="0" applyFont="1" applyBorder="1" applyAlignment="1">
      <alignment horizontal="center" vertical="center"/>
    </xf>
    <xf numFmtId="0" fontId="32" fillId="0" borderId="78" xfId="0" applyFont="1" applyBorder="1" applyAlignment="1">
      <alignment horizontal="center" vertical="center"/>
    </xf>
    <xf numFmtId="0" fontId="29" fillId="0" borderId="154" xfId="0" applyFont="1" applyBorder="1" applyAlignment="1">
      <alignment horizontal="left" vertical="center" wrapText="1"/>
    </xf>
    <xf numFmtId="0" fontId="29" fillId="0" borderId="165" xfId="0" applyFont="1" applyBorder="1" applyAlignment="1">
      <alignment horizontal="left" vertical="center" wrapText="1"/>
    </xf>
    <xf numFmtId="0" fontId="29" fillId="0" borderId="16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29" fillId="13" borderId="140" xfId="0" applyFont="1" applyFill="1" applyBorder="1" applyAlignment="1" applyProtection="1">
      <alignment horizontal="center" vertical="center"/>
      <protection locked="0"/>
    </xf>
    <xf numFmtId="0" fontId="28" fillId="13" borderId="154" xfId="0" applyFont="1" applyFill="1" applyBorder="1" applyAlignment="1" applyProtection="1">
      <alignment horizontal="left" vertical="center"/>
      <protection locked="0"/>
    </xf>
    <xf numFmtId="0" fontId="28" fillId="13" borderId="166" xfId="0" applyFont="1" applyFill="1" applyBorder="1" applyAlignment="1" applyProtection="1">
      <alignment horizontal="left" vertical="center"/>
      <protection locked="0"/>
    </xf>
    <xf numFmtId="0" fontId="28" fillId="13" borderId="5" xfId="0" applyFont="1" applyFill="1" applyBorder="1" applyAlignment="1" applyProtection="1">
      <alignment horizontal="left" vertical="center"/>
      <protection locked="0"/>
    </xf>
    <xf numFmtId="0" fontId="28" fillId="13" borderId="1" xfId="0" applyFont="1" applyFill="1" applyBorder="1" applyAlignment="1" applyProtection="1">
      <alignment horizontal="left" vertical="center"/>
      <protection locked="0"/>
    </xf>
    <xf numFmtId="0" fontId="27" fillId="0" borderId="0" xfId="0" applyFont="1" applyAlignment="1">
      <alignment vertical="top" wrapText="1"/>
    </xf>
    <xf numFmtId="0" fontId="29" fillId="4" borderId="12" xfId="0" applyFont="1" applyFill="1" applyBorder="1" applyAlignment="1" applyProtection="1">
      <alignment horizontal="center" vertical="center"/>
    </xf>
    <xf numFmtId="0" fontId="29" fillId="14" borderId="12" xfId="0" applyFont="1" applyFill="1" applyBorder="1" applyAlignment="1">
      <alignment horizontal="center" vertical="center"/>
    </xf>
    <xf numFmtId="0" fontId="29" fillId="0" borderId="182"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63"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Border="1" applyAlignment="1">
      <alignment horizontal="center" vertical="center"/>
    </xf>
    <xf numFmtId="0" fontId="29" fillId="0" borderId="16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80" xfId="0" applyFont="1" applyBorder="1" applyAlignment="1">
      <alignment horizontal="center" vertical="center"/>
    </xf>
    <xf numFmtId="0" fontId="29" fillId="0" borderId="149" xfId="0" applyFont="1" applyBorder="1" applyAlignment="1">
      <alignment horizontal="center" vertical="center" wrapText="1"/>
    </xf>
    <xf numFmtId="0" fontId="29" fillId="0" borderId="165" xfId="0" applyFont="1" applyBorder="1" applyAlignment="1">
      <alignment horizontal="center" vertical="center" wrapText="1"/>
    </xf>
    <xf numFmtId="0" fontId="29" fillId="0" borderId="166" xfId="0" applyFont="1" applyBorder="1" applyAlignment="1">
      <alignment horizontal="center" vertical="center" wrapText="1"/>
    </xf>
    <xf numFmtId="0" fontId="29" fillId="0" borderId="15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183" xfId="0" applyFont="1" applyBorder="1" applyAlignment="1">
      <alignment horizontal="center" vertical="center" wrapText="1"/>
    </xf>
    <xf numFmtId="0" fontId="29" fillId="0" borderId="184" xfId="0" applyFont="1" applyBorder="1" applyAlignment="1">
      <alignment horizontal="center" vertical="center" wrapText="1"/>
    </xf>
    <xf numFmtId="0" fontId="31" fillId="5" borderId="144"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48" xfId="0" applyFont="1" applyFill="1" applyBorder="1" applyAlignment="1">
      <alignment horizontal="center" vertical="center"/>
    </xf>
    <xf numFmtId="189" fontId="31" fillId="0" borderId="79" xfId="0" applyNumberFormat="1" applyFont="1" applyBorder="1" applyAlignment="1">
      <alignment horizontal="right" vertical="center"/>
    </xf>
    <xf numFmtId="0" fontId="31" fillId="0" borderId="79" xfId="0" applyFont="1" applyBorder="1" applyAlignment="1">
      <alignment horizontal="right" vertical="center"/>
    </xf>
    <xf numFmtId="0" fontId="31" fillId="0" borderId="77" xfId="0" applyFont="1" applyBorder="1" applyAlignment="1">
      <alignment horizontal="right" vertical="center"/>
    </xf>
    <xf numFmtId="189" fontId="31" fillId="0" borderId="144"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48" xfId="0" applyNumberFormat="1" applyFont="1" applyBorder="1" applyAlignment="1">
      <alignment horizontal="right" vertical="center"/>
    </xf>
    <xf numFmtId="0" fontId="31" fillId="0" borderId="70" xfId="0" applyFont="1" applyBorder="1" applyAlignment="1">
      <alignment horizontal="center" vertical="center"/>
    </xf>
    <xf numFmtId="0" fontId="31" fillId="0" borderId="76" xfId="0" applyFont="1" applyBorder="1" applyAlignment="1">
      <alignment horizontal="center" vertical="center"/>
    </xf>
    <xf numFmtId="0" fontId="31" fillId="0" borderId="149" xfId="0" applyFont="1" applyFill="1" applyBorder="1" applyAlignment="1">
      <alignment horizontal="center" vertical="center"/>
    </xf>
    <xf numFmtId="0" fontId="31" fillId="0" borderId="150" xfId="0" applyFont="1" applyFill="1" applyBorder="1" applyAlignment="1">
      <alignment horizontal="center" vertical="center"/>
    </xf>
    <xf numFmtId="0" fontId="31" fillId="0" borderId="172" xfId="0" applyFont="1" applyFill="1" applyBorder="1" applyAlignment="1">
      <alignment horizontal="center" vertical="center"/>
    </xf>
    <xf numFmtId="189" fontId="31" fillId="0" borderId="169"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70" xfId="0" applyNumberFormat="1" applyFont="1" applyBorder="1" applyAlignment="1">
      <alignment horizontal="right" vertical="center"/>
    </xf>
    <xf numFmtId="0" fontId="31" fillId="5" borderId="171" xfId="0" applyFont="1" applyFill="1" applyBorder="1" applyAlignment="1">
      <alignment horizontal="center" vertical="center"/>
    </xf>
    <xf numFmtId="0" fontId="31" fillId="5" borderId="145" xfId="0" applyFont="1" applyFill="1" applyBorder="1" applyAlignment="1">
      <alignment horizontal="center" vertical="center"/>
    </xf>
    <xf numFmtId="189" fontId="31" fillId="0" borderId="146" xfId="0" applyNumberFormat="1" applyFont="1" applyBorder="1" applyAlignment="1">
      <alignment horizontal="right" vertical="center"/>
    </xf>
    <xf numFmtId="0" fontId="31" fillId="0" borderId="146" xfId="0" applyFont="1" applyBorder="1" applyAlignment="1">
      <alignment horizontal="right" vertical="center"/>
    </xf>
    <xf numFmtId="0" fontId="31" fillId="0" borderId="147" xfId="0" applyFont="1" applyBorder="1" applyAlignment="1">
      <alignment horizontal="right" vertical="center"/>
    </xf>
    <xf numFmtId="0" fontId="31" fillId="0" borderId="151" xfId="0" applyFont="1" applyFill="1" applyBorder="1" applyAlignment="1">
      <alignment horizontal="center" vertical="center"/>
    </xf>
    <xf numFmtId="0" fontId="30" fillId="3" borderId="155" xfId="0" applyFont="1" applyFill="1" applyBorder="1" applyAlignment="1" applyProtection="1">
      <alignment horizontal="center" vertical="center"/>
      <protection locked="0"/>
    </xf>
    <xf numFmtId="0" fontId="30" fillId="3" borderId="15" xfId="0" applyFont="1" applyFill="1" applyBorder="1" applyAlignment="1" applyProtection="1">
      <alignment horizontal="center" vertical="center"/>
      <protection locked="0"/>
    </xf>
    <xf numFmtId="0" fontId="30" fillId="3" borderId="157" xfId="0" applyFont="1" applyFill="1" applyBorder="1" applyAlignment="1" applyProtection="1">
      <alignment horizontal="center" vertical="center"/>
      <protection locked="0"/>
    </xf>
    <xf numFmtId="0" fontId="28" fillId="3" borderId="16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76" xfId="0" applyFont="1" applyFill="1" applyBorder="1" applyAlignment="1" applyProtection="1">
      <alignment horizontal="left" vertical="center" wrapText="1"/>
      <protection locked="0"/>
    </xf>
    <xf numFmtId="0" fontId="31" fillId="0" borderId="148" xfId="0" applyFont="1" applyBorder="1" applyAlignment="1">
      <alignment horizontal="center" vertical="center"/>
    </xf>
    <xf numFmtId="0" fontId="29" fillId="4" borderId="175" xfId="0" applyFont="1" applyFill="1" applyBorder="1" applyAlignment="1" applyProtection="1">
      <alignment horizontal="center" vertical="center" wrapText="1"/>
      <protection locked="0"/>
    </xf>
    <xf numFmtId="0" fontId="28" fillId="3" borderId="8" xfId="0" applyFont="1" applyFill="1" applyBorder="1" applyAlignment="1" applyProtection="1">
      <alignment horizontal="left" vertical="center" wrapText="1"/>
      <protection locked="0"/>
    </xf>
    <xf numFmtId="0" fontId="32" fillId="0" borderId="75" xfId="0" applyFont="1" applyBorder="1" applyAlignment="1">
      <alignment horizontal="center" vertical="center"/>
    </xf>
    <xf numFmtId="0" fontId="30" fillId="3" borderId="165" xfId="0" applyFont="1" applyFill="1" applyBorder="1" applyAlignment="1" applyProtection="1">
      <alignment horizontal="center" vertical="center"/>
      <protection locked="0"/>
    </xf>
    <xf numFmtId="0" fontId="30" fillId="3" borderId="0"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189" fontId="31" fillId="0" borderId="171" xfId="0" applyNumberFormat="1" applyFont="1" applyBorder="1" applyAlignment="1">
      <alignment horizontal="right" vertical="center"/>
    </xf>
    <xf numFmtId="0" fontId="31" fillId="0" borderId="172" xfId="0" applyFont="1" applyBorder="1" applyAlignment="1">
      <alignment horizontal="center" vertical="center"/>
    </xf>
    <xf numFmtId="0" fontId="31" fillId="0" borderId="160" xfId="0" applyFont="1" applyBorder="1" applyAlignment="1">
      <alignment horizontal="center" vertical="center"/>
    </xf>
    <xf numFmtId="189" fontId="31" fillId="0" borderId="145" xfId="0" applyNumberFormat="1" applyFont="1" applyBorder="1" applyAlignment="1">
      <alignment horizontal="right" vertical="center"/>
    </xf>
    <xf numFmtId="0" fontId="29" fillId="4" borderId="182" xfId="0" applyFont="1" applyFill="1" applyBorder="1" applyAlignment="1" applyProtection="1">
      <alignment horizontal="center" vertical="center" wrapText="1"/>
      <protection locked="0"/>
    </xf>
    <xf numFmtId="0" fontId="31" fillId="0" borderId="147" xfId="0" applyFont="1" applyBorder="1" applyAlignment="1">
      <alignment horizontal="center" vertical="center"/>
    </xf>
    <xf numFmtId="0" fontId="31" fillId="0" borderId="161" xfId="0" applyFont="1" applyBorder="1" applyAlignment="1">
      <alignment horizontal="center" vertical="center"/>
    </xf>
    <xf numFmtId="0" fontId="31" fillId="0" borderId="77" xfId="0" applyFont="1" applyBorder="1" applyAlignment="1">
      <alignment horizontal="center" vertical="center"/>
    </xf>
    <xf numFmtId="0" fontId="31" fillId="0" borderId="156" xfId="0" applyFont="1" applyBorder="1" applyAlignment="1">
      <alignment horizontal="center" vertical="center"/>
    </xf>
    <xf numFmtId="0" fontId="31" fillId="0" borderId="143" xfId="0" applyFont="1" applyBorder="1" applyAlignment="1">
      <alignment horizontal="center" vertical="center"/>
    </xf>
    <xf numFmtId="189" fontId="31" fillId="0" borderId="77" xfId="0" applyNumberFormat="1" applyFont="1" applyBorder="1" applyAlignment="1">
      <alignment horizontal="right" vertical="center"/>
    </xf>
    <xf numFmtId="0" fontId="31" fillId="0" borderId="156" xfId="0" applyFont="1" applyBorder="1" applyAlignment="1">
      <alignment horizontal="right" vertical="center"/>
    </xf>
    <xf numFmtId="0" fontId="31" fillId="0" borderId="143" xfId="0" applyFont="1" applyBorder="1" applyAlignment="1">
      <alignment horizontal="right" vertical="center"/>
    </xf>
    <xf numFmtId="189" fontId="31" fillId="0" borderId="75" xfId="0" applyNumberFormat="1" applyFont="1" applyBorder="1" applyAlignment="1">
      <alignment horizontal="right" vertical="center"/>
    </xf>
    <xf numFmtId="189" fontId="31" fillId="0" borderId="162" xfId="0" applyNumberFormat="1" applyFont="1" applyBorder="1" applyAlignment="1">
      <alignment horizontal="right" vertical="center"/>
    </xf>
    <xf numFmtId="189" fontId="31" fillId="0" borderId="141" xfId="0" applyNumberFormat="1" applyFont="1" applyBorder="1" applyAlignment="1">
      <alignment horizontal="right" vertical="center"/>
    </xf>
    <xf numFmtId="0" fontId="31" fillId="0" borderId="75" xfId="0" applyFont="1" applyBorder="1" applyAlignment="1">
      <alignment horizontal="center" vertical="center"/>
    </xf>
    <xf numFmtId="0" fontId="31" fillId="0" borderId="162" xfId="0" applyFont="1" applyBorder="1" applyAlignment="1">
      <alignment horizontal="center" vertical="center"/>
    </xf>
    <xf numFmtId="0" fontId="31" fillId="0" borderId="141" xfId="0" applyFont="1" applyBorder="1" applyAlignment="1">
      <alignment horizontal="center" vertical="center"/>
    </xf>
    <xf numFmtId="0" fontId="28" fillId="3" borderId="168"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84" xfId="0" applyFont="1" applyFill="1" applyBorder="1" applyAlignment="1" applyProtection="1">
      <alignment horizontal="left" vertical="center" wrapText="1"/>
      <protection locked="0"/>
    </xf>
    <xf numFmtId="0" fontId="32" fillId="0" borderId="162" xfId="0" applyFont="1" applyBorder="1" applyAlignment="1">
      <alignment horizontal="center" vertical="center"/>
    </xf>
    <xf numFmtId="0" fontId="32" fillId="0" borderId="141" xfId="0" applyFont="1" applyBorder="1" applyAlignment="1">
      <alignment horizontal="center" vertical="center"/>
    </xf>
    <xf numFmtId="189" fontId="31" fillId="0" borderId="147" xfId="0" applyNumberFormat="1" applyFont="1" applyBorder="1" applyAlignment="1">
      <alignment horizontal="right" vertical="center"/>
    </xf>
    <xf numFmtId="0" fontId="31" fillId="0" borderId="160" xfId="0" applyFont="1" applyBorder="1" applyAlignment="1">
      <alignment horizontal="right" vertical="center"/>
    </xf>
    <xf numFmtId="0" fontId="31" fillId="0" borderId="161" xfId="0" applyFont="1" applyBorder="1" applyAlignment="1">
      <alignment horizontal="right" vertical="center"/>
    </xf>
    <xf numFmtId="0" fontId="31" fillId="6" borderId="76" xfId="0" applyFont="1" applyFill="1" applyBorder="1" applyAlignment="1">
      <alignment horizontal="center" vertical="center"/>
    </xf>
    <xf numFmtId="0" fontId="31" fillId="6" borderId="173" xfId="0" applyFont="1" applyFill="1" applyBorder="1" applyAlignment="1">
      <alignment horizontal="center" vertical="center"/>
    </xf>
    <xf numFmtId="0" fontId="31" fillId="6" borderId="142" xfId="0" applyFont="1" applyFill="1" applyBorder="1" applyAlignment="1">
      <alignment horizontal="center" vertical="center"/>
    </xf>
    <xf numFmtId="0" fontId="31" fillId="0" borderId="173" xfId="0" applyFont="1" applyBorder="1" applyAlignment="1">
      <alignment horizontal="center" vertical="center"/>
    </xf>
    <xf numFmtId="0" fontId="31" fillId="0" borderId="142" xfId="0" applyFont="1" applyBorder="1" applyAlignment="1">
      <alignment horizontal="center" vertical="center"/>
    </xf>
    <xf numFmtId="0" fontId="31" fillId="0" borderId="171" xfId="0" applyFont="1" applyBorder="1" applyAlignment="1">
      <alignment horizontal="center" vertical="center"/>
    </xf>
    <xf numFmtId="189" fontId="31" fillId="0" borderId="158" xfId="0" applyNumberFormat="1" applyFont="1" applyBorder="1" applyAlignment="1">
      <alignment horizontal="right" vertical="center"/>
    </xf>
    <xf numFmtId="0" fontId="31" fillId="0" borderId="149" xfId="0" applyFont="1" applyBorder="1" applyAlignment="1">
      <alignment horizontal="center" vertical="center"/>
    </xf>
    <xf numFmtId="0" fontId="31" fillId="0" borderId="150" xfId="0" applyFont="1" applyBorder="1" applyAlignment="1">
      <alignment horizontal="center" vertical="center"/>
    </xf>
    <xf numFmtId="189" fontId="31" fillId="0" borderId="160" xfId="0" applyNumberFormat="1" applyFont="1" applyBorder="1" applyAlignment="1">
      <alignment horizontal="right" vertical="center"/>
    </xf>
    <xf numFmtId="189" fontId="31" fillId="0" borderId="156" xfId="0" applyNumberFormat="1" applyFont="1" applyBorder="1" applyAlignment="1">
      <alignment horizontal="right" vertical="center"/>
    </xf>
    <xf numFmtId="0" fontId="31" fillId="0" borderId="151" xfId="0" applyFont="1" applyBorder="1" applyAlignment="1">
      <alignment horizontal="center" vertical="center"/>
    </xf>
    <xf numFmtId="0" fontId="31" fillId="0" borderId="79" xfId="0" applyFont="1" applyBorder="1" applyAlignment="1">
      <alignment horizontal="center" vertical="center"/>
    </xf>
    <xf numFmtId="0" fontId="31" fillId="0" borderId="169" xfId="0" applyFont="1" applyBorder="1" applyAlignment="1">
      <alignment horizontal="center" vertical="center"/>
    </xf>
    <xf numFmtId="0" fontId="31" fillId="0" borderId="72" xfId="0" applyFont="1" applyBorder="1" applyAlignment="1">
      <alignment horizontal="center" vertical="center"/>
    </xf>
    <xf numFmtId="0" fontId="31" fillId="0" borderId="170" xfId="0" applyFont="1" applyBorder="1" applyAlignment="1">
      <alignment horizontal="center" vertical="center"/>
    </xf>
    <xf numFmtId="0" fontId="31" fillId="0" borderId="146" xfId="0" applyFont="1" applyBorder="1" applyAlignment="1">
      <alignment horizontal="center" vertical="center"/>
    </xf>
    <xf numFmtId="189" fontId="31" fillId="0" borderId="173" xfId="0" applyNumberFormat="1" applyFont="1" applyBorder="1" applyAlignment="1">
      <alignment horizontal="right" vertical="center"/>
    </xf>
    <xf numFmtId="189" fontId="31" fillId="0" borderId="142" xfId="0" applyNumberFormat="1" applyFont="1" applyBorder="1" applyAlignment="1">
      <alignment horizontal="right" vertical="center"/>
    </xf>
    <xf numFmtId="0" fontId="31" fillId="0" borderId="144" xfId="0" applyFont="1" applyBorder="1" applyAlignment="1">
      <alignment horizontal="center" vertical="center"/>
    </xf>
    <xf numFmtId="0" fontId="31" fillId="0" borderId="73" xfId="0" applyFont="1" applyBorder="1" applyAlignment="1">
      <alignment horizontal="center" vertical="center"/>
    </xf>
    <xf numFmtId="189" fontId="31" fillId="0" borderId="78" xfId="0" applyNumberFormat="1" applyFont="1" applyBorder="1" applyAlignment="1">
      <alignment horizontal="right" vertical="center"/>
    </xf>
    <xf numFmtId="189" fontId="31" fillId="0" borderId="143" xfId="0" applyNumberFormat="1" applyFont="1" applyBorder="1" applyAlignment="1">
      <alignment horizontal="right" vertical="center"/>
    </xf>
    <xf numFmtId="0" fontId="30" fillId="0" borderId="154" xfId="0" applyNumberFormat="1" applyFont="1" applyBorder="1" applyAlignment="1" applyProtection="1">
      <alignment horizontal="center" vertical="center"/>
    </xf>
    <xf numFmtId="0" fontId="30" fillId="0" borderId="5" xfId="0" applyNumberFormat="1" applyFont="1" applyBorder="1" applyAlignment="1" applyProtection="1">
      <alignment horizontal="center" vertical="center"/>
    </xf>
    <xf numFmtId="0" fontId="30" fillId="0" borderId="6" xfId="0" applyNumberFormat="1" applyFont="1" applyBorder="1" applyAlignment="1" applyProtection="1">
      <alignment horizontal="center" vertical="center"/>
    </xf>
    <xf numFmtId="0" fontId="30" fillId="0" borderId="146" xfId="0" applyFont="1" applyFill="1" applyBorder="1" applyAlignment="1" applyProtection="1">
      <alignment horizontal="center" vertical="center" wrapText="1"/>
    </xf>
    <xf numFmtId="0" fontId="30" fillId="0" borderId="203" xfId="0" applyFont="1" applyFill="1" applyBorder="1" applyAlignment="1" applyProtection="1">
      <alignment horizontal="center" vertical="center" wrapText="1"/>
    </xf>
    <xf numFmtId="0" fontId="30" fillId="0" borderId="204" xfId="0" applyFont="1" applyFill="1" applyBorder="1" applyAlignment="1" applyProtection="1">
      <alignment horizontal="center" vertical="center" wrapText="1"/>
    </xf>
    <xf numFmtId="0" fontId="30" fillId="0" borderId="147" xfId="0" applyFont="1" applyFill="1" applyBorder="1" applyAlignment="1" applyProtection="1">
      <alignment horizontal="center" vertical="center" wrapText="1"/>
    </xf>
    <xf numFmtId="0" fontId="30" fillId="0" borderId="167" xfId="0" applyFont="1" applyFill="1" applyBorder="1" applyAlignment="1" applyProtection="1">
      <alignment horizontal="center" vertical="center" wrapText="1"/>
    </xf>
    <xf numFmtId="0" fontId="30" fillId="0" borderId="168" xfId="0" applyFont="1" applyFill="1" applyBorder="1" applyAlignment="1" applyProtection="1">
      <alignment horizontal="center" vertical="center" wrapText="1"/>
    </xf>
    <xf numFmtId="0" fontId="30" fillId="0" borderId="154" xfId="0" applyFont="1" applyFill="1" applyBorder="1" applyAlignment="1" applyProtection="1">
      <alignment horizontal="left" vertical="center" wrapText="1"/>
    </xf>
    <xf numFmtId="0" fontId="30" fillId="0" borderId="165" xfId="0" applyFont="1" applyFill="1" applyBorder="1" applyAlignment="1" applyProtection="1">
      <alignment horizontal="left" vertical="center" wrapText="1"/>
    </xf>
    <xf numFmtId="0" fontId="30" fillId="0" borderId="189" xfId="0" applyFont="1" applyFill="1" applyBorder="1" applyAlignment="1" applyProtection="1">
      <alignment horizontal="left" vertical="center" wrapText="1"/>
    </xf>
    <xf numFmtId="0" fontId="30" fillId="0" borderId="5"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164"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wrapText="1"/>
    </xf>
    <xf numFmtId="0" fontId="30" fillId="0" borderId="7" xfId="0" applyFont="1" applyFill="1" applyBorder="1" applyAlignment="1" applyProtection="1">
      <alignment horizontal="left" vertical="center" wrapText="1"/>
    </xf>
    <xf numFmtId="0" fontId="30" fillId="0" borderId="180" xfId="0" applyFont="1" applyFill="1" applyBorder="1" applyAlignment="1" applyProtection="1">
      <alignment horizontal="left" vertical="center" wrapText="1"/>
    </xf>
    <xf numFmtId="0" fontId="30" fillId="0" borderId="166"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3" borderId="7" xfId="0" applyFont="1" applyFill="1" applyBorder="1" applyAlignment="1" applyProtection="1">
      <alignment horizontal="center" vertical="center"/>
      <protection locked="0"/>
    </xf>
    <xf numFmtId="0" fontId="30" fillId="0" borderId="155" xfId="0" applyNumberFormat="1" applyFont="1" applyBorder="1" applyAlignment="1" applyProtection="1">
      <alignment horizontal="center" vertical="center"/>
    </xf>
    <xf numFmtId="0" fontId="30" fillId="0" borderId="15" xfId="0" applyNumberFormat="1" applyFont="1" applyBorder="1" applyAlignment="1" applyProtection="1">
      <alignment horizontal="center" vertical="center"/>
    </xf>
    <xf numFmtId="0" fontId="30" fillId="0" borderId="2" xfId="0" applyNumberFormat="1" applyFont="1" applyBorder="1" applyAlignment="1" applyProtection="1">
      <alignment horizontal="center" vertical="center"/>
    </xf>
    <xf numFmtId="0" fontId="30" fillId="0" borderId="167" xfId="0" applyFont="1" applyBorder="1" applyAlignment="1" applyProtection="1">
      <alignment horizontal="center" vertical="center" wrapText="1"/>
    </xf>
    <xf numFmtId="0" fontId="30" fillId="0" borderId="168" xfId="0" applyFont="1" applyBorder="1" applyAlignment="1" applyProtection="1">
      <alignment horizontal="center" vertical="center" wrapText="1"/>
    </xf>
    <xf numFmtId="0" fontId="30" fillId="0" borderId="13" xfId="0" applyFont="1" applyBorder="1" applyAlignment="1" applyProtection="1">
      <alignment horizontal="center" vertical="center" wrapText="1"/>
    </xf>
    <xf numFmtId="0" fontId="30" fillId="0" borderId="16"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159" xfId="0" applyNumberFormat="1" applyFont="1" applyBorder="1" applyAlignment="1" applyProtection="1">
      <alignment horizontal="center" vertical="center"/>
    </xf>
    <xf numFmtId="0" fontId="30" fillId="0" borderId="157" xfId="0" applyNumberFormat="1" applyFont="1" applyBorder="1" applyAlignment="1" applyProtection="1">
      <alignment horizontal="center" vertical="center"/>
    </xf>
    <xf numFmtId="0" fontId="29" fillId="0" borderId="6" xfId="0" applyFont="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180" xfId="0" applyFont="1" applyBorder="1" applyAlignment="1" applyProtection="1">
      <alignment horizontal="left" vertical="center" wrapText="1"/>
    </xf>
    <xf numFmtId="0" fontId="29" fillId="0" borderId="15" xfId="0" applyFont="1" applyBorder="1" applyAlignment="1" applyProtection="1">
      <alignment horizontal="left" vertical="center" wrapText="1"/>
    </xf>
    <xf numFmtId="0" fontId="29" fillId="0" borderId="13" xfId="0" applyFont="1" applyBorder="1" applyAlignment="1" applyProtection="1">
      <alignment horizontal="left" vertical="center" wrapText="1"/>
    </xf>
    <xf numFmtId="0" fontId="29" fillId="0" borderId="186"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163" xfId="0" applyFont="1" applyBorder="1" applyAlignment="1" applyProtection="1">
      <alignment horizontal="left" vertical="center" wrapText="1"/>
    </xf>
    <xf numFmtId="0" fontId="30" fillId="0" borderId="6"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15"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16" xfId="0" applyFont="1" applyBorder="1" applyAlignment="1" applyProtection="1">
      <alignment horizontal="left" vertical="center" wrapText="1"/>
    </xf>
    <xf numFmtId="0" fontId="30" fillId="0" borderId="2" xfId="0" applyFont="1" applyBorder="1" applyAlignment="1" applyProtection="1">
      <alignment horizontal="left" vertical="center" wrapText="1"/>
    </xf>
    <xf numFmtId="0" fontId="30" fillId="0" borderId="3" xfId="0" applyFont="1" applyBorder="1" applyAlignment="1" applyProtection="1">
      <alignment horizontal="left" vertical="center" wrapText="1"/>
    </xf>
    <xf numFmtId="0" fontId="30" fillId="0" borderId="4" xfId="0" applyFont="1" applyBorder="1" applyAlignment="1" applyProtection="1">
      <alignment horizontal="left" vertical="center" wrapText="1"/>
    </xf>
    <xf numFmtId="0" fontId="30" fillId="3" borderId="2" xfId="0" applyFont="1" applyFill="1" applyBorder="1" applyAlignment="1" applyProtection="1">
      <alignment horizontal="center" vertical="center"/>
      <protection locked="0"/>
    </xf>
    <xf numFmtId="0" fontId="30" fillId="0" borderId="178"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wrapText="1"/>
    </xf>
    <xf numFmtId="0" fontId="30" fillId="0" borderId="163" xfId="0" applyFont="1" applyFill="1" applyBorder="1" applyAlignment="1" applyProtection="1">
      <alignment horizontal="left" vertical="center" wrapText="1"/>
    </xf>
    <xf numFmtId="0" fontId="30" fillId="0" borderId="150" xfId="0" applyFont="1" applyFill="1" applyBorder="1" applyAlignment="1" applyProtection="1">
      <alignment horizontal="left" vertical="center" wrapText="1"/>
    </xf>
    <xf numFmtId="0" fontId="30" fillId="0" borderId="151" xfId="0" applyFont="1" applyFill="1" applyBorder="1" applyAlignment="1" applyProtection="1">
      <alignment horizontal="left" vertical="center" wrapText="1"/>
    </xf>
    <xf numFmtId="0" fontId="30" fillId="0" borderId="179" xfId="0" applyFont="1" applyFill="1" applyBorder="1" applyAlignment="1" applyProtection="1">
      <alignment horizontal="left" vertical="center" wrapText="1"/>
    </xf>
    <xf numFmtId="0" fontId="30" fillId="0" borderId="190" xfId="0" applyFont="1" applyFill="1" applyBorder="1" applyAlignment="1" applyProtection="1">
      <alignment horizontal="left" vertical="center" wrapText="1"/>
    </xf>
    <xf numFmtId="0" fontId="30" fillId="0" borderId="141" xfId="0" applyFont="1" applyFill="1" applyBorder="1" applyAlignment="1" applyProtection="1">
      <alignment horizontal="left" vertical="center" wrapText="1"/>
    </xf>
    <xf numFmtId="0" fontId="30" fillId="0" borderId="142" xfId="0" applyFont="1" applyFill="1" applyBorder="1" applyAlignment="1" applyProtection="1">
      <alignment horizontal="left" vertical="center" wrapText="1"/>
    </xf>
    <xf numFmtId="0" fontId="30" fillId="0" borderId="143" xfId="0" applyFont="1" applyFill="1" applyBorder="1" applyAlignment="1" applyProtection="1">
      <alignment horizontal="left" vertical="center" wrapText="1"/>
    </xf>
    <xf numFmtId="0" fontId="30" fillId="0" borderId="78" xfId="0" applyFont="1" applyFill="1" applyBorder="1" applyAlignment="1" applyProtection="1">
      <alignment horizontal="left" vertical="center" wrapText="1"/>
    </xf>
    <xf numFmtId="0" fontId="30" fillId="0" borderId="70" xfId="0" applyFont="1" applyFill="1" applyBorder="1" applyAlignment="1" applyProtection="1">
      <alignment horizontal="left" vertical="center" wrapText="1"/>
    </xf>
    <xf numFmtId="0" fontId="30" fillId="0" borderId="79" xfId="0" applyFont="1" applyFill="1" applyBorder="1" applyAlignment="1" applyProtection="1">
      <alignment horizontal="left" vertical="center" wrapText="1"/>
    </xf>
    <xf numFmtId="0" fontId="30" fillId="0" borderId="2"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0" fillId="0" borderId="163" xfId="0" applyFont="1" applyFill="1" applyBorder="1" applyAlignment="1" applyProtection="1">
      <alignment horizontal="center" vertical="center" wrapText="1"/>
    </xf>
    <xf numFmtId="0" fontId="30" fillId="0" borderId="5"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64"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180" xfId="0" applyFont="1" applyFill="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179" xfId="0" applyFont="1" applyBorder="1" applyAlignment="1" applyProtection="1">
      <alignment horizontal="center" vertical="center" wrapText="1"/>
    </xf>
    <xf numFmtId="0" fontId="30" fillId="0" borderId="176" xfId="0" applyFont="1" applyBorder="1" applyAlignment="1" applyProtection="1">
      <alignment horizontal="center" vertical="center" wrapText="1"/>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76" xfId="0" applyFont="1" applyFill="1" applyBorder="1" applyAlignment="1" applyProtection="1">
      <alignment horizontal="center" vertical="center"/>
      <protection locked="0"/>
    </xf>
    <xf numFmtId="0" fontId="30" fillId="0" borderId="147" xfId="0" applyFont="1" applyFill="1" applyBorder="1" applyAlignment="1" applyProtection="1">
      <alignment horizontal="left" vertical="center" wrapText="1"/>
    </xf>
    <xf numFmtId="0" fontId="30" fillId="0" borderId="167" xfId="0" applyFont="1" applyFill="1" applyBorder="1" applyAlignment="1" applyProtection="1">
      <alignment horizontal="left" vertical="center" wrapText="1"/>
    </xf>
    <xf numFmtId="0" fontId="30" fillId="0" borderId="185" xfId="0" applyFont="1" applyFill="1" applyBorder="1" applyAlignment="1" applyProtection="1">
      <alignment horizontal="left" vertical="center" wrapText="1"/>
    </xf>
    <xf numFmtId="0" fontId="30" fillId="0" borderId="160"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186" xfId="0" applyFont="1" applyFill="1" applyBorder="1" applyAlignment="1" applyProtection="1">
      <alignment horizontal="left" vertical="center" wrapText="1"/>
    </xf>
    <xf numFmtId="0" fontId="30" fillId="0" borderId="155" xfId="0" applyFont="1" applyFill="1" applyBorder="1" applyAlignment="1" applyProtection="1">
      <alignment horizontal="left" vertical="center" wrapText="1"/>
    </xf>
    <xf numFmtId="0" fontId="30" fillId="0" borderId="168" xfId="0" applyFont="1" applyFill="1" applyBorder="1" applyAlignment="1" applyProtection="1">
      <alignment horizontal="left" vertical="center" wrapText="1"/>
    </xf>
    <xf numFmtId="0" fontId="30" fillId="0" borderId="15" xfId="0" applyFont="1" applyFill="1" applyBorder="1" applyAlignment="1" applyProtection="1">
      <alignment horizontal="left" vertical="center" wrapText="1"/>
    </xf>
    <xf numFmtId="0" fontId="30" fillId="0" borderId="16" xfId="0" applyFont="1" applyFill="1" applyBorder="1" applyAlignment="1" applyProtection="1">
      <alignment horizontal="left" vertical="center" wrapText="1"/>
    </xf>
    <xf numFmtId="0" fontId="30" fillId="0" borderId="2" xfId="0" applyFont="1" applyFill="1" applyBorder="1" applyAlignment="1" applyProtection="1">
      <alignment horizontal="left" vertical="center" wrapText="1"/>
    </xf>
    <xf numFmtId="0" fontId="30" fillId="0" borderId="4" xfId="0" applyFont="1" applyFill="1" applyBorder="1" applyAlignment="1" applyProtection="1">
      <alignment horizontal="left" vertical="center" wrapText="1"/>
    </xf>
    <xf numFmtId="0" fontId="30" fillId="3" borderId="167"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30" fillId="3" borderId="183" xfId="0" applyFont="1" applyFill="1" applyBorder="1" applyAlignment="1" applyProtection="1">
      <alignment horizontal="center" vertical="center"/>
      <protection locked="0"/>
    </xf>
    <xf numFmtId="0" fontId="28" fillId="3" borderId="4" xfId="0" applyFont="1" applyFill="1" applyBorder="1" applyAlignment="1" applyProtection="1">
      <alignment horizontal="left" vertical="center" wrapText="1"/>
      <protection locked="0"/>
    </xf>
    <xf numFmtId="0" fontId="32" fillId="0" borderId="171" xfId="0" applyFont="1" applyBorder="1" applyAlignment="1">
      <alignment horizontal="center" vertical="center"/>
    </xf>
    <xf numFmtId="0" fontId="31" fillId="0" borderId="145" xfId="0" applyFont="1" applyBorder="1" applyAlignment="1">
      <alignment horizontal="center" vertical="center"/>
    </xf>
    <xf numFmtId="0" fontId="32" fillId="6" borderId="145" xfId="0" applyFont="1" applyFill="1" applyBorder="1" applyAlignment="1">
      <alignment horizontal="center" vertical="center"/>
    </xf>
    <xf numFmtId="0" fontId="32" fillId="6" borderId="173" xfId="0" applyFont="1" applyFill="1" applyBorder="1" applyAlignment="1">
      <alignment horizontal="center" vertical="center"/>
    </xf>
    <xf numFmtId="0" fontId="32" fillId="6" borderId="142" xfId="0" applyFont="1" applyFill="1" applyBorder="1" applyAlignment="1">
      <alignment horizontal="center" vertical="center"/>
    </xf>
    <xf numFmtId="189" fontId="31" fillId="0" borderId="74"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76" xfId="0" applyNumberFormat="1" applyFont="1" applyBorder="1" applyAlignment="1">
      <alignment horizontal="right" vertical="center"/>
    </xf>
    <xf numFmtId="0" fontId="32" fillId="6" borderId="73" xfId="0" applyFont="1" applyFill="1" applyBorder="1" applyAlignment="1">
      <alignment horizontal="center" vertical="center"/>
    </xf>
    <xf numFmtId="0" fontId="32" fillId="6" borderId="148" xfId="0" applyFont="1" applyFill="1" applyBorder="1" applyAlignment="1">
      <alignment horizontal="center" vertical="center"/>
    </xf>
    <xf numFmtId="0" fontId="31" fillId="0" borderId="192" xfId="0" applyFont="1" applyBorder="1" applyAlignment="1">
      <alignment horizontal="center" vertical="center"/>
    </xf>
    <xf numFmtId="0" fontId="30" fillId="3" borderId="140"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9" fillId="4" borderId="177" xfId="0" applyFont="1" applyFill="1" applyBorder="1" applyAlignment="1" applyProtection="1">
      <alignment horizontal="center" vertical="center" wrapText="1"/>
      <protection locked="0"/>
    </xf>
    <xf numFmtId="0" fontId="28" fillId="3" borderId="140" xfId="0" applyFont="1" applyFill="1" applyBorder="1" applyAlignment="1" applyProtection="1">
      <alignment horizontal="left" vertical="center" wrapText="1"/>
      <protection locked="0"/>
    </xf>
    <xf numFmtId="0" fontId="28" fillId="3" borderId="26" xfId="0" applyFont="1" applyFill="1" applyBorder="1" applyAlignment="1" applyProtection="1">
      <alignment horizontal="left" vertical="center" wrapText="1"/>
      <protection locked="0"/>
    </xf>
    <xf numFmtId="0" fontId="28" fillId="3" borderId="188" xfId="0" applyFont="1" applyFill="1" applyBorder="1" applyAlignment="1" applyProtection="1">
      <alignment horizontal="left" vertical="center" wrapText="1"/>
      <protection locked="0"/>
    </xf>
    <xf numFmtId="0" fontId="32" fillId="0" borderId="72" xfId="0" applyFont="1" applyBorder="1" applyAlignment="1">
      <alignment horizontal="center" vertical="center"/>
    </xf>
    <xf numFmtId="0" fontId="32" fillId="0" borderId="170" xfId="0" applyFont="1" applyBorder="1" applyAlignment="1">
      <alignment horizontal="center" vertical="center"/>
    </xf>
    <xf numFmtId="189" fontId="31" fillId="0" borderId="153" xfId="0" applyNumberFormat="1" applyFont="1" applyBorder="1" applyAlignment="1">
      <alignment horizontal="right" vertical="center"/>
    </xf>
    <xf numFmtId="0" fontId="30" fillId="3" borderId="179" xfId="0" applyFont="1" applyFill="1" applyBorder="1" applyAlignment="1" applyProtection="1">
      <alignment horizontal="center" vertical="center"/>
      <protection locked="0"/>
    </xf>
    <xf numFmtId="0" fontId="30" fillId="3" borderId="154"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1" fillId="5" borderId="154"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6" xfId="0" applyFont="1" applyFill="1" applyBorder="1" applyAlignment="1">
      <alignment horizontal="center" vertical="center"/>
    </xf>
    <xf numFmtId="0" fontId="31" fillId="0" borderId="15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59" xfId="0" applyFont="1" applyBorder="1" applyAlignment="1">
      <alignment horizontal="center" vertical="center"/>
    </xf>
    <xf numFmtId="0" fontId="30" fillId="0" borderId="161" xfId="0" applyFont="1" applyFill="1" applyBorder="1" applyAlignment="1" applyProtection="1">
      <alignment horizontal="left" vertical="center" wrapText="1"/>
    </xf>
    <xf numFmtId="0" fontId="30" fillId="0" borderId="146" xfId="0" applyFont="1" applyFill="1" applyBorder="1" applyAlignment="1" applyProtection="1">
      <alignment horizontal="left" vertical="center" wrapText="1"/>
    </xf>
    <xf numFmtId="0" fontId="30" fillId="0" borderId="159" xfId="0" applyFont="1" applyFill="1" applyBorder="1" applyAlignment="1" applyProtection="1">
      <alignment horizontal="left" vertical="center" wrapText="1"/>
    </xf>
    <xf numFmtId="0" fontId="30" fillId="0" borderId="176" xfId="0" applyFont="1" applyFill="1" applyBorder="1" applyAlignment="1" applyProtection="1">
      <alignment horizontal="left" vertical="center" wrapText="1"/>
    </xf>
    <xf numFmtId="0" fontId="31" fillId="0" borderId="15" xfId="0" applyFont="1" applyBorder="1" applyAlignment="1">
      <alignment horizontal="center" vertical="center"/>
    </xf>
    <xf numFmtId="0" fontId="31" fillId="0" borderId="157" xfId="0" applyFont="1" applyBorder="1" applyAlignment="1">
      <alignment horizontal="center" vertical="center"/>
    </xf>
    <xf numFmtId="0" fontId="31" fillId="0" borderId="155" xfId="0" applyFont="1" applyBorder="1" applyAlignment="1">
      <alignment horizontal="center" vertical="center"/>
    </xf>
    <xf numFmtId="0" fontId="30" fillId="0" borderId="160"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30" fillId="0" borderId="178"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75" xfId="0" applyFont="1" applyFill="1" applyBorder="1" applyAlignment="1" applyProtection="1">
      <alignment horizontal="left" vertical="center" wrapText="1"/>
    </xf>
    <xf numFmtId="0" fontId="30" fillId="0" borderId="76" xfId="0" applyFont="1" applyFill="1" applyBorder="1" applyAlignment="1" applyProtection="1">
      <alignment horizontal="left" vertical="center" wrapText="1"/>
    </xf>
    <xf numFmtId="0" fontId="30" fillId="0" borderId="162" xfId="0" applyFont="1" applyFill="1" applyBorder="1" applyAlignment="1" applyProtection="1">
      <alignment horizontal="left" vertical="center" wrapText="1"/>
    </xf>
    <xf numFmtId="0" fontId="30" fillId="0" borderId="173" xfId="0" applyFont="1" applyFill="1" applyBorder="1" applyAlignment="1" applyProtection="1">
      <alignment horizontal="left" vertical="center" wrapText="1"/>
    </xf>
    <xf numFmtId="0" fontId="30" fillId="0" borderId="191" xfId="0" applyFont="1" applyFill="1" applyBorder="1" applyAlignment="1" applyProtection="1">
      <alignment horizontal="left" vertical="center" wrapText="1"/>
    </xf>
    <xf numFmtId="0" fontId="30" fillId="0" borderId="192" xfId="0" applyFont="1" applyFill="1" applyBorder="1" applyAlignment="1" applyProtection="1">
      <alignment horizontal="left" vertical="center" wrapText="1"/>
    </xf>
    <xf numFmtId="0" fontId="30" fillId="0" borderId="171" xfId="0" applyFont="1" applyBorder="1" applyAlignment="1" applyProtection="1">
      <alignment horizontal="left" vertical="center" wrapText="1"/>
    </xf>
    <xf numFmtId="0" fontId="30" fillId="0" borderId="145" xfId="0" applyFont="1" applyBorder="1" applyAlignment="1" applyProtection="1">
      <alignment horizontal="left" vertical="center" wrapText="1"/>
    </xf>
    <xf numFmtId="0" fontId="30" fillId="0" borderId="172" xfId="0" applyFont="1" applyBorder="1" applyAlignment="1" applyProtection="1">
      <alignment horizontal="left" vertical="center" wrapText="1"/>
    </xf>
    <xf numFmtId="0" fontId="30" fillId="0" borderId="162" xfId="0" applyFont="1" applyBorder="1" applyAlignment="1" applyProtection="1">
      <alignment horizontal="left" vertical="center" wrapText="1"/>
    </xf>
    <xf numFmtId="0" fontId="30" fillId="0" borderId="173" xfId="0" applyFont="1" applyBorder="1" applyAlignment="1" applyProtection="1">
      <alignment horizontal="left" vertical="center" wrapText="1"/>
    </xf>
    <xf numFmtId="0" fontId="30" fillId="0" borderId="160" xfId="0" applyFont="1" applyBorder="1" applyAlignment="1" applyProtection="1">
      <alignment horizontal="left" vertical="center" wrapText="1"/>
    </xf>
    <xf numFmtId="0" fontId="30" fillId="0" borderId="191" xfId="0" applyFont="1" applyBorder="1" applyAlignment="1" applyProtection="1">
      <alignment horizontal="left" vertical="center" wrapText="1"/>
    </xf>
    <xf numFmtId="0" fontId="30" fillId="0" borderId="192" xfId="0" applyFont="1" applyBorder="1" applyAlignment="1" applyProtection="1">
      <alignment horizontal="left" vertical="center" wrapText="1"/>
    </xf>
    <xf numFmtId="0" fontId="30" fillId="0" borderId="178" xfId="0" applyFont="1" applyBorder="1" applyAlignment="1" applyProtection="1">
      <alignment horizontal="left" vertical="center" wrapText="1"/>
    </xf>
    <xf numFmtId="0" fontId="29" fillId="0" borderId="170" xfId="0" applyFont="1" applyBorder="1" applyAlignment="1" applyProtection="1">
      <alignment horizontal="left" vertical="center" wrapText="1"/>
    </xf>
    <xf numFmtId="0" fontId="29" fillId="0" borderId="148" xfId="0" applyFont="1" applyBorder="1" applyAlignment="1" applyProtection="1">
      <alignment horizontal="left" vertical="center" wrapText="1"/>
    </xf>
    <xf numFmtId="0" fontId="29" fillId="0" borderId="151" xfId="0" applyFont="1" applyBorder="1" applyAlignment="1" applyProtection="1">
      <alignment horizontal="left" vertical="center" wrapText="1"/>
    </xf>
    <xf numFmtId="0" fontId="29" fillId="0" borderId="78" xfId="0" applyFont="1" applyBorder="1" applyAlignment="1" applyProtection="1">
      <alignment horizontal="left" vertical="center" wrapText="1"/>
    </xf>
    <xf numFmtId="0" fontId="29" fillId="0" borderId="70" xfId="0" applyFont="1" applyBorder="1" applyAlignment="1" applyProtection="1">
      <alignment horizontal="left" vertical="center" wrapText="1"/>
    </xf>
    <xf numFmtId="0" fontId="29" fillId="0" borderId="146" xfId="0" applyFont="1" applyBorder="1" applyAlignment="1" applyProtection="1">
      <alignment horizontal="left" vertical="center" wrapText="1"/>
    </xf>
    <xf numFmtId="0" fontId="29" fillId="0" borderId="154" xfId="0" applyFont="1" applyBorder="1" applyAlignment="1" applyProtection="1">
      <alignment horizontal="left" vertical="center" wrapText="1"/>
    </xf>
    <xf numFmtId="0" fontId="29" fillId="0" borderId="165" xfId="0" applyFont="1" applyBorder="1" applyAlignment="1" applyProtection="1">
      <alignment horizontal="left" vertical="center" wrapText="1"/>
    </xf>
    <xf numFmtId="0" fontId="29" fillId="0" borderId="166" xfId="0" applyFont="1" applyBorder="1" applyAlignment="1" applyProtection="1">
      <alignment horizontal="left" vertical="center" wrapText="1"/>
    </xf>
    <xf numFmtId="0" fontId="29" fillId="0" borderId="5"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1" xfId="0" applyFont="1" applyBorder="1" applyAlignment="1" applyProtection="1">
      <alignment horizontal="left" vertical="center" wrapText="1"/>
    </xf>
    <xf numFmtId="0" fontId="29" fillId="3" borderId="2"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189" fontId="31" fillId="0" borderId="70" xfId="0" applyNumberFormat="1" applyFont="1" applyBorder="1" applyAlignment="1">
      <alignment horizontal="right" vertical="center"/>
    </xf>
    <xf numFmtId="0" fontId="31" fillId="4" borderId="192" xfId="0" applyFont="1" applyFill="1" applyBorder="1" applyAlignment="1">
      <alignment horizontal="center" vertical="center" wrapText="1"/>
    </xf>
    <xf numFmtId="0" fontId="31" fillId="4" borderId="199" xfId="0" applyFont="1" applyFill="1" applyBorder="1" applyAlignment="1">
      <alignment horizontal="center" vertical="center" wrapText="1"/>
    </xf>
    <xf numFmtId="0" fontId="31" fillId="4" borderId="191" xfId="0" applyFont="1" applyFill="1" applyBorder="1" applyAlignment="1">
      <alignment horizontal="center" vertical="center"/>
    </xf>
    <xf numFmtId="0" fontId="31" fillId="4" borderId="201" xfId="0" applyFont="1" applyFill="1" applyBorder="1" applyAlignment="1">
      <alignment horizontal="center" vertical="center"/>
    </xf>
    <xf numFmtId="0" fontId="29" fillId="0" borderId="181" xfId="0" applyNumberFormat="1" applyFont="1" applyBorder="1" applyAlignment="1" applyProtection="1">
      <alignment horizontal="center" vertical="center"/>
    </xf>
    <xf numFmtId="0" fontId="29" fillId="0" borderId="140" xfId="0" applyNumberFormat="1" applyFont="1" applyBorder="1" applyAlignment="1" applyProtection="1">
      <alignment horizontal="center" vertical="center"/>
    </xf>
    <xf numFmtId="0" fontId="29" fillId="0" borderId="188" xfId="0" applyNumberFormat="1" applyFont="1" applyBorder="1" applyAlignment="1" applyProtection="1">
      <alignment horizontal="center" vertical="center"/>
    </xf>
    <xf numFmtId="0" fontId="29" fillId="0" borderId="178"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150"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31" fillId="0" borderId="178" xfId="0" applyFont="1" applyBorder="1" applyAlignment="1">
      <alignment horizontal="center" vertical="center"/>
    </xf>
    <xf numFmtId="0" fontId="31" fillId="0" borderId="200" xfId="0" applyFont="1" applyBorder="1" applyAlignment="1">
      <alignment horizontal="center" vertical="center"/>
    </xf>
    <xf numFmtId="0" fontId="31" fillId="0" borderId="2" xfId="0" applyFont="1" applyBorder="1" applyAlignment="1">
      <alignment horizontal="center" vertical="center"/>
    </xf>
    <xf numFmtId="0" fontId="31" fillId="6" borderId="192" xfId="0" applyFont="1" applyFill="1" applyBorder="1" applyAlignment="1">
      <alignment horizontal="center" vertical="center"/>
    </xf>
    <xf numFmtId="0" fontId="31" fillId="4" borderId="200" xfId="0" applyFont="1" applyFill="1" applyBorder="1" applyAlignment="1">
      <alignment horizontal="center" vertical="center"/>
    </xf>
    <xf numFmtId="0" fontId="31" fillId="4" borderId="202"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2" xfId="0" applyFont="1" applyFill="1" applyBorder="1" applyAlignment="1">
      <alignment horizontal="center" vertical="center"/>
    </xf>
    <xf numFmtId="0" fontId="31" fillId="4" borderId="18" xfId="0" applyFont="1" applyFill="1" applyBorder="1" applyAlignment="1">
      <alignment horizontal="center" vertical="center"/>
    </xf>
    <xf numFmtId="0" fontId="40" fillId="0" borderId="78" xfId="0" applyFont="1" applyBorder="1" applyAlignment="1" applyProtection="1">
      <alignment horizontal="left" vertical="center" wrapText="1"/>
    </xf>
    <xf numFmtId="0" fontId="40" fillId="0" borderId="70" xfId="0" applyFont="1" applyBorder="1" applyAlignment="1" applyProtection="1">
      <alignment horizontal="left" vertical="center" wrapText="1"/>
    </xf>
    <xf numFmtId="0" fontId="40" fillId="0" borderId="146" xfId="0" applyFont="1" applyBorder="1" applyAlignment="1" applyProtection="1">
      <alignment horizontal="left" vertical="center" wrapText="1"/>
    </xf>
    <xf numFmtId="189" fontId="31" fillId="0" borderId="151" xfId="0" applyNumberFormat="1" applyFont="1" applyBorder="1" applyAlignment="1">
      <alignment horizontal="right" vertical="center"/>
    </xf>
    <xf numFmtId="0" fontId="31" fillId="0" borderId="149" xfId="0" applyFont="1" applyBorder="1" applyAlignment="1">
      <alignment horizontal="left" vertical="center" wrapText="1"/>
    </xf>
    <xf numFmtId="0" fontId="31" fillId="0" borderId="165" xfId="0" applyFont="1" applyBorder="1" applyAlignment="1">
      <alignment horizontal="left" vertical="center" wrapText="1"/>
    </xf>
    <xf numFmtId="0" fontId="31" fillId="0" borderId="150" xfId="0" applyFont="1" applyBorder="1" applyAlignment="1">
      <alignment horizontal="left" vertical="center" wrapText="1"/>
    </xf>
    <xf numFmtId="0" fontId="31" fillId="0" borderId="0" xfId="0" applyFont="1" applyBorder="1" applyAlignment="1">
      <alignment horizontal="left" vertical="center" wrapText="1"/>
    </xf>
    <xf numFmtId="0" fontId="31" fillId="0" borderId="151" xfId="0" applyFont="1" applyBorder="1" applyAlignment="1">
      <alignment horizontal="left" vertical="center" wrapText="1"/>
    </xf>
    <xf numFmtId="0" fontId="31" fillId="0" borderId="179" xfId="0" applyFont="1" applyBorder="1" applyAlignment="1">
      <alignment horizontal="left" vertical="center" wrapText="1"/>
    </xf>
    <xf numFmtId="0" fontId="29" fillId="8" borderId="12" xfId="0" applyFont="1" applyFill="1" applyBorder="1" applyAlignment="1" applyProtection="1">
      <alignment horizontal="left" vertical="center"/>
    </xf>
    <xf numFmtId="0" fontId="29" fillId="0" borderId="16"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9" fillId="0" borderId="12" xfId="0" applyFont="1" applyFill="1" applyBorder="1" applyAlignment="1" applyProtection="1">
      <alignment horizontal="left" vertical="center"/>
    </xf>
    <xf numFmtId="0" fontId="29" fillId="0" borderId="16" xfId="0" applyFont="1" applyFill="1" applyBorder="1" applyAlignment="1" applyProtection="1">
      <alignment horizontal="left" vertical="center"/>
    </xf>
    <xf numFmtId="0" fontId="29" fillId="4" borderId="193" xfId="0" applyFont="1" applyFill="1" applyBorder="1" applyAlignment="1" applyProtection="1">
      <alignment horizontal="center" vertical="center"/>
    </xf>
    <xf numFmtId="0" fontId="29" fillId="4" borderId="34" xfId="0" applyFont="1" applyFill="1" applyBorder="1" applyAlignment="1" applyProtection="1">
      <alignment horizontal="center" vertical="center"/>
    </xf>
    <xf numFmtId="0" fontId="29" fillId="4" borderId="193" xfId="0" applyFont="1" applyFill="1" applyBorder="1" applyAlignment="1" applyProtection="1">
      <alignment horizontal="center" vertical="center" wrapText="1"/>
    </xf>
    <xf numFmtId="0" fontId="29" fillId="4" borderId="34" xfId="0" applyFont="1" applyFill="1" applyBorder="1" applyAlignment="1" applyProtection="1">
      <alignment horizontal="center" vertical="center" wrapText="1"/>
    </xf>
    <xf numFmtId="0" fontId="39" fillId="7" borderId="196" xfId="0" quotePrefix="1" applyFont="1" applyFill="1" applyBorder="1" applyAlignment="1" applyProtection="1">
      <alignment horizontal="right"/>
    </xf>
    <xf numFmtId="0" fontId="34" fillId="0" borderId="197" xfId="0" applyFont="1" applyBorder="1" applyAlignment="1" applyProtection="1">
      <alignment horizontal="right" vertical="center"/>
    </xf>
    <xf numFmtId="0" fontId="34" fillId="0" borderId="198" xfId="0" applyFont="1" applyBorder="1" applyAlignment="1" applyProtection="1">
      <alignment horizontal="right" vertical="center"/>
    </xf>
    <xf numFmtId="0" fontId="35" fillId="0" borderId="0" xfId="0" applyFont="1" applyBorder="1" applyAlignment="1" applyProtection="1">
      <alignment horizontal="center" vertical="center"/>
    </xf>
    <xf numFmtId="0" fontId="35" fillId="0" borderId="197" xfId="0" applyFont="1" applyBorder="1" applyAlignment="1" applyProtection="1">
      <alignment horizontal="center" vertical="center"/>
    </xf>
    <xf numFmtId="192" fontId="38" fillId="7" borderId="62" xfId="0" applyNumberFormat="1" applyFont="1" applyFill="1" applyBorder="1" applyAlignment="1" applyProtection="1">
      <alignment horizontal="right" vertical="center"/>
    </xf>
    <xf numFmtId="192" fontId="38" fillId="7" borderId="125" xfId="0" applyNumberFormat="1" applyFont="1" applyFill="1" applyBorder="1" applyAlignment="1" applyProtection="1">
      <alignment horizontal="right" vertical="center"/>
    </xf>
    <xf numFmtId="192" fontId="38" fillId="7" borderId="194" xfId="0" applyNumberFormat="1" applyFont="1" applyFill="1" applyBorder="1" applyAlignment="1" applyProtection="1">
      <alignment horizontal="right" vertical="center"/>
    </xf>
    <xf numFmtId="192" fontId="38" fillId="7" borderId="0" xfId="0" applyNumberFormat="1" applyFont="1" applyFill="1" applyBorder="1" applyAlignment="1" applyProtection="1">
      <alignment horizontal="right" vertical="center"/>
    </xf>
    <xf numFmtId="192" fontId="38" fillId="7" borderId="195" xfId="0" applyNumberFormat="1" applyFont="1" applyFill="1" applyBorder="1" applyAlignment="1" applyProtection="1">
      <alignment horizontal="right" vertical="center"/>
    </xf>
    <xf numFmtId="192" fontId="38" fillId="7" borderId="122" xfId="0" applyNumberFormat="1" applyFont="1" applyFill="1" applyBorder="1" applyAlignment="1" applyProtection="1">
      <alignment horizontal="right" vertical="center"/>
    </xf>
    <xf numFmtId="0" fontId="29" fillId="0" borderId="13" xfId="0" applyFont="1" applyFill="1" applyBorder="1" applyAlignment="1" applyProtection="1">
      <alignment horizontal="right" vertical="center"/>
    </xf>
    <xf numFmtId="0" fontId="29" fillId="4" borderId="2" xfId="0" applyFont="1" applyFill="1" applyBorder="1" applyAlignment="1" applyProtection="1">
      <alignment horizontal="center" vertical="center"/>
    </xf>
    <xf numFmtId="0" fontId="29" fillId="4" borderId="17"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4" borderId="122" xfId="0" applyFont="1" applyFill="1" applyBorder="1" applyAlignment="1" applyProtection="1">
      <alignment horizontal="center" vertical="center"/>
    </xf>
    <xf numFmtId="0" fontId="5" fillId="0" borderId="199" xfId="0" applyFont="1" applyBorder="1" applyAlignment="1">
      <alignment vertical="center" wrapText="1"/>
    </xf>
    <xf numFmtId="0" fontId="30" fillId="4" borderId="193" xfId="0" applyFont="1" applyFill="1" applyBorder="1" applyAlignment="1" applyProtection="1">
      <alignment horizontal="center" vertical="center" wrapText="1"/>
    </xf>
    <xf numFmtId="0" fontId="30" fillId="4" borderId="34" xfId="0" applyFont="1" applyFill="1" applyBorder="1" applyAlignment="1" applyProtection="1">
      <alignment horizontal="center" vertical="center" wrapText="1"/>
    </xf>
    <xf numFmtId="0" fontId="32" fillId="4" borderId="192" xfId="0" applyFont="1" applyFill="1" applyBorder="1" applyAlignment="1">
      <alignment horizontal="center" vertical="center" wrapText="1"/>
    </xf>
    <xf numFmtId="0" fontId="32" fillId="4" borderId="199" xfId="0" applyFont="1" applyFill="1" applyBorder="1" applyAlignment="1">
      <alignment horizontal="center" vertical="center" wrapText="1"/>
    </xf>
    <xf numFmtId="0" fontId="30" fillId="0" borderId="5"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64" xfId="0" applyFont="1" applyFill="1" applyBorder="1" applyAlignment="1" applyProtection="1">
      <alignment vertical="center" wrapText="1"/>
    </xf>
    <xf numFmtId="0" fontId="30" fillId="0" borderId="159" xfId="0" applyFont="1" applyFill="1" applyBorder="1" applyAlignment="1" applyProtection="1">
      <alignment vertical="center" wrapText="1"/>
    </xf>
    <xf numFmtId="0" fontId="30" fillId="0" borderId="179" xfId="0" applyFont="1" applyFill="1" applyBorder="1" applyAlignment="1" applyProtection="1">
      <alignment vertical="center" wrapText="1"/>
    </xf>
    <xf numFmtId="0" fontId="30" fillId="0" borderId="190" xfId="0" applyFont="1" applyFill="1" applyBorder="1" applyAlignment="1" applyProtection="1">
      <alignment vertical="center" wrapText="1"/>
    </xf>
    <xf numFmtId="0" fontId="30" fillId="0" borderId="1" xfId="0" applyFont="1" applyFill="1" applyBorder="1" applyAlignment="1" applyProtection="1">
      <alignment vertical="center" wrapText="1"/>
    </xf>
    <xf numFmtId="0" fontId="30" fillId="0" borderId="176" xfId="0" applyFont="1" applyFill="1" applyBorder="1" applyAlignment="1" applyProtection="1">
      <alignment vertical="center" wrapText="1"/>
    </xf>
    <xf numFmtId="0" fontId="29" fillId="0" borderId="26" xfId="0" applyNumberFormat="1" applyFont="1" applyBorder="1" applyAlignment="1" applyProtection="1">
      <alignment horizontal="center" vertical="center"/>
    </xf>
    <xf numFmtId="0" fontId="29" fillId="0" borderId="193" xfId="0" applyNumberFormat="1" applyFont="1" applyBorder="1" applyAlignment="1" applyProtection="1">
      <alignment horizontal="center" vertical="center"/>
    </xf>
    <xf numFmtId="0" fontId="29" fillId="0" borderId="147" xfId="0" applyFont="1" applyBorder="1" applyAlignment="1" applyProtection="1">
      <alignment horizontal="center" vertical="center" wrapText="1"/>
    </xf>
    <xf numFmtId="0" fontId="29" fillId="0" borderId="167" xfId="0" applyFont="1" applyBorder="1" applyAlignment="1" applyProtection="1">
      <alignment horizontal="center" vertical="center" wrapText="1"/>
    </xf>
    <xf numFmtId="0" fontId="29" fillId="0" borderId="168" xfId="0" applyFont="1" applyBorder="1" applyAlignment="1" applyProtection="1">
      <alignment horizontal="center" vertical="center" wrapText="1"/>
    </xf>
    <xf numFmtId="0" fontId="29" fillId="0" borderId="160"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 xfId="0" applyNumberFormat="1" applyFont="1" applyBorder="1" applyAlignment="1" applyProtection="1">
      <alignment horizontal="center" vertical="center"/>
    </xf>
    <xf numFmtId="0" fontId="29" fillId="0" borderId="182" xfId="0" applyNumberFormat="1" applyFont="1" applyBorder="1" applyAlignment="1" applyProtection="1">
      <alignment horizontal="center" vertical="center"/>
    </xf>
    <xf numFmtId="0" fontId="29" fillId="0" borderId="2" xfId="0" applyFont="1" applyBorder="1" applyAlignment="1" applyProtection="1">
      <alignment horizontal="center" vertical="center" wrapText="1"/>
    </xf>
    <xf numFmtId="0" fontId="29" fillId="0" borderId="163"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164"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180" xfId="0" applyFont="1" applyBorder="1" applyAlignment="1" applyProtection="1">
      <alignment horizontal="center" vertical="center" wrapText="1"/>
    </xf>
    <xf numFmtId="0" fontId="29" fillId="0" borderId="177" xfId="0" applyNumberFormat="1" applyFont="1" applyBorder="1" applyAlignment="1" applyProtection="1">
      <alignment horizontal="center" vertical="center"/>
    </xf>
    <xf numFmtId="0" fontId="29" fillId="0" borderId="172"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30" fillId="0" borderId="181" xfId="0" applyNumberFormat="1" applyFont="1" applyBorder="1" applyAlignment="1" applyProtection="1">
      <alignment horizontal="center" vertical="center"/>
    </xf>
    <xf numFmtId="0" fontId="30" fillId="0" borderId="140" xfId="0" applyNumberFormat="1" applyFont="1" applyBorder="1" applyAlignment="1" applyProtection="1">
      <alignment horizontal="center" vertical="center"/>
    </xf>
    <xf numFmtId="0" fontId="30" fillId="0" borderId="188" xfId="0" applyNumberFormat="1" applyFont="1" applyBorder="1" applyAlignment="1" applyProtection="1">
      <alignment horizontal="center" vertical="center"/>
    </xf>
    <xf numFmtId="0" fontId="29" fillId="0" borderId="2"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163" xfId="0" applyFont="1" applyBorder="1" applyAlignment="1" applyProtection="1">
      <alignment horizontal="center" vertical="center"/>
    </xf>
    <xf numFmtId="0" fontId="29" fillId="0" borderId="5"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164" xfId="0" applyFont="1" applyBorder="1" applyAlignment="1" applyProtection="1">
      <alignment horizontal="center" vertical="center"/>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29" fillId="0" borderId="178"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9" fillId="0" borderId="4" xfId="0" applyFont="1" applyFill="1" applyBorder="1" applyAlignment="1" applyProtection="1">
      <alignment horizontal="center" vertical="center"/>
    </xf>
    <xf numFmtId="0" fontId="29" fillId="0" borderId="15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29" fillId="0" borderId="151" xfId="0" applyFont="1" applyFill="1" applyBorder="1" applyAlignment="1" applyProtection="1">
      <alignment horizontal="center" vertical="center"/>
    </xf>
    <xf numFmtId="0" fontId="29" fillId="0" borderId="179" xfId="0" applyFont="1" applyFill="1" applyBorder="1" applyAlignment="1" applyProtection="1">
      <alignment horizontal="center" vertical="center"/>
    </xf>
    <xf numFmtId="0" fontId="29" fillId="0" borderId="176" xfId="0" applyFont="1" applyFill="1" applyBorder="1" applyAlignment="1" applyProtection="1">
      <alignment horizontal="center" vertical="center"/>
    </xf>
    <xf numFmtId="0" fontId="30" fillId="0" borderId="149" xfId="0" applyFont="1" applyBorder="1" applyAlignment="1" applyProtection="1">
      <alignment horizontal="center" vertical="center" wrapText="1"/>
    </xf>
    <xf numFmtId="0" fontId="30" fillId="0" borderId="165" xfId="0" applyFont="1" applyBorder="1" applyAlignment="1" applyProtection="1">
      <alignment horizontal="center" vertical="center" wrapText="1"/>
    </xf>
    <xf numFmtId="0" fontId="30" fillId="0" borderId="166" xfId="0" applyFont="1" applyBorder="1" applyAlignment="1" applyProtection="1">
      <alignment horizontal="center" vertical="center" wrapText="1"/>
    </xf>
    <xf numFmtId="0" fontId="30" fillId="0" borderId="150" xfId="0" applyFont="1" applyBorder="1" applyAlignment="1" applyProtection="1">
      <alignment horizontal="center" vertical="center" wrapText="1"/>
    </xf>
    <xf numFmtId="0" fontId="30" fillId="0" borderId="165" xfId="0" applyFont="1" applyBorder="1" applyAlignment="1" applyProtection="1">
      <alignment horizontal="left" vertical="center" wrapText="1"/>
    </xf>
    <xf numFmtId="0" fontId="30" fillId="0" borderId="166"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0" fillId="0" borderId="179" xfId="0" applyFont="1" applyBorder="1" applyAlignment="1" applyProtection="1">
      <alignment horizontal="left" vertical="center" wrapText="1"/>
    </xf>
    <xf numFmtId="0" fontId="30" fillId="0" borderId="176" xfId="0" applyFont="1" applyBorder="1" applyAlignment="1" applyProtection="1">
      <alignment horizontal="left" vertical="center" wrapText="1"/>
    </xf>
    <xf numFmtId="0" fontId="30" fillId="0" borderId="177" xfId="0" applyNumberFormat="1" applyFont="1" applyBorder="1" applyAlignment="1" applyProtection="1">
      <alignment horizontal="center" vertical="center"/>
    </xf>
    <xf numFmtId="0" fontId="30" fillId="0" borderId="12" xfId="0" applyNumberFormat="1" applyFont="1" applyBorder="1" applyAlignment="1" applyProtection="1">
      <alignment horizontal="center" vertical="center"/>
    </xf>
    <xf numFmtId="0" fontId="30" fillId="0" borderId="182" xfId="0" applyNumberFormat="1" applyFont="1" applyBorder="1" applyAlignment="1" applyProtection="1">
      <alignment horizontal="center" vertical="center"/>
    </xf>
    <xf numFmtId="0" fontId="30" fillId="0" borderId="149" xfId="0" applyFont="1" applyFill="1" applyBorder="1" applyAlignment="1" applyProtection="1">
      <alignment horizontal="center" vertical="center" wrapText="1"/>
    </xf>
    <xf numFmtId="0" fontId="30" fillId="0" borderId="165" xfId="0" applyFont="1" applyFill="1" applyBorder="1" applyAlignment="1" applyProtection="1">
      <alignment horizontal="center" vertical="center" wrapText="1"/>
    </xf>
    <xf numFmtId="0" fontId="30" fillId="0" borderId="166" xfId="0" applyFont="1" applyFill="1" applyBorder="1" applyAlignment="1" applyProtection="1">
      <alignment horizontal="center" vertical="center" wrapText="1"/>
    </xf>
    <xf numFmtId="0" fontId="30" fillId="0" borderId="150"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151" xfId="0" applyFont="1" applyFill="1" applyBorder="1" applyAlignment="1" applyProtection="1">
      <alignment horizontal="center" vertical="center" wrapText="1"/>
    </xf>
    <xf numFmtId="0" fontId="30" fillId="0" borderId="179" xfId="0" applyFont="1" applyFill="1" applyBorder="1" applyAlignment="1" applyProtection="1">
      <alignment horizontal="center" vertical="center" wrapText="1"/>
    </xf>
    <xf numFmtId="0" fontId="30" fillId="0" borderId="176" xfId="0" applyFont="1" applyFill="1" applyBorder="1" applyAlignment="1" applyProtection="1">
      <alignment horizontal="center" vertical="center" wrapText="1"/>
    </xf>
    <xf numFmtId="0" fontId="30" fillId="3" borderId="159" xfId="0" applyFont="1" applyFill="1" applyBorder="1" applyAlignment="1" applyProtection="1">
      <alignment horizontal="center" vertical="center"/>
      <protection locked="0"/>
    </xf>
    <xf numFmtId="0" fontId="30" fillId="0" borderId="5" xfId="0" applyFont="1" applyBorder="1" applyAlignment="1" applyProtection="1">
      <alignment horizontal="left" vertical="center" wrapText="1"/>
    </xf>
    <xf numFmtId="0" fontId="30" fillId="0" borderId="164" xfId="0" applyFont="1" applyBorder="1" applyAlignment="1" applyProtection="1">
      <alignment horizontal="left" vertical="center" wrapText="1"/>
    </xf>
    <xf numFmtId="0" fontId="30" fillId="0" borderId="180" xfId="0" applyFont="1" applyBorder="1" applyAlignment="1" applyProtection="1">
      <alignment horizontal="left" vertical="center" wrapText="1"/>
    </xf>
    <xf numFmtId="0" fontId="30" fillId="0" borderId="154" xfId="0" applyFont="1" applyBorder="1" applyAlignment="1" applyProtection="1">
      <alignment horizontal="left" vertical="center" wrapText="1"/>
    </xf>
    <xf numFmtId="0" fontId="30" fillId="0" borderId="159" xfId="0" applyFont="1" applyBorder="1" applyAlignment="1" applyProtection="1">
      <alignment horizontal="left" vertical="center" wrapText="1"/>
    </xf>
    <xf numFmtId="0" fontId="29" fillId="0" borderId="169" xfId="0" applyFont="1" applyBorder="1" applyAlignment="1" applyProtection="1">
      <alignment horizontal="left" vertical="center" wrapText="1"/>
    </xf>
    <xf numFmtId="0" fontId="29" fillId="0" borderId="144" xfId="0" applyFont="1" applyBorder="1" applyAlignment="1" applyProtection="1">
      <alignment horizontal="left" vertical="center" wrapText="1"/>
    </xf>
    <xf numFmtId="0" fontId="29" fillId="0" borderId="149" xfId="0" applyFont="1" applyBorder="1" applyAlignment="1" applyProtection="1">
      <alignment horizontal="left" vertical="center" wrapText="1"/>
    </xf>
    <xf numFmtId="0" fontId="29" fillId="0" borderId="164" xfId="0" applyFont="1" applyBorder="1" applyAlignment="1" applyProtection="1">
      <alignment horizontal="left" vertical="center" wrapText="1"/>
    </xf>
    <xf numFmtId="0" fontId="29" fillId="0" borderId="159" xfId="0" applyFont="1" applyBorder="1" applyAlignment="1" applyProtection="1">
      <alignment horizontal="left" vertical="center" wrapText="1"/>
    </xf>
    <xf numFmtId="0" fontId="29" fillId="0" borderId="179" xfId="0" applyFont="1" applyBorder="1" applyAlignment="1" applyProtection="1">
      <alignment horizontal="left" vertical="center" wrapText="1"/>
    </xf>
    <xf numFmtId="0" fontId="29" fillId="0" borderId="190" xfId="0" applyFont="1" applyBorder="1" applyAlignment="1" applyProtection="1">
      <alignment horizontal="left" vertical="center" wrapText="1"/>
    </xf>
    <xf numFmtId="0" fontId="30" fillId="0" borderId="155" xfId="0" applyFont="1" applyBorder="1" applyAlignment="1" applyProtection="1">
      <alignment horizontal="left" vertical="center" wrapText="1"/>
    </xf>
    <xf numFmtId="0" fontId="30" fillId="0" borderId="167" xfId="0" applyFont="1" applyBorder="1" applyAlignment="1" applyProtection="1">
      <alignment horizontal="left" vertical="center" wrapText="1"/>
    </xf>
    <xf numFmtId="0" fontId="30" fillId="0" borderId="168" xfId="0" applyFont="1" applyBorder="1" applyAlignment="1" applyProtection="1">
      <alignment horizontal="left" vertical="center" wrapText="1"/>
    </xf>
    <xf numFmtId="0" fontId="30" fillId="0" borderId="157" xfId="0" applyFont="1" applyBorder="1" applyAlignment="1" applyProtection="1">
      <alignment horizontal="left" vertical="center" wrapText="1"/>
    </xf>
    <xf numFmtId="0" fontId="30" fillId="0" borderId="183" xfId="0" applyFont="1" applyBorder="1" applyAlignment="1" applyProtection="1">
      <alignment horizontal="left" vertical="center" wrapText="1"/>
    </xf>
    <xf numFmtId="0" fontId="30" fillId="0" borderId="184" xfId="0" applyFont="1" applyBorder="1" applyAlignment="1" applyProtection="1">
      <alignment horizontal="left" vertical="center" wrapText="1"/>
    </xf>
    <xf numFmtId="0" fontId="30" fillId="0" borderId="190" xfId="0" applyFont="1" applyBorder="1" applyAlignment="1" applyProtection="1">
      <alignment horizontal="left" vertical="center" wrapText="1"/>
    </xf>
    <xf numFmtId="0" fontId="30" fillId="0" borderId="172"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30" fillId="0" borderId="26" xfId="0" applyNumberFormat="1" applyFont="1" applyBorder="1" applyAlignment="1" applyProtection="1">
      <alignment horizontal="center" vertical="center"/>
    </xf>
    <xf numFmtId="20" fontId="30" fillId="0" borderId="2" xfId="0" applyNumberFormat="1" applyFont="1" applyFill="1" applyBorder="1" applyAlignment="1" applyProtection="1">
      <alignment horizontal="left" vertical="center" wrapText="1"/>
    </xf>
    <xf numFmtId="20" fontId="30" fillId="0" borderId="3" xfId="0" applyNumberFormat="1" applyFont="1" applyFill="1" applyBorder="1" applyAlignment="1" applyProtection="1">
      <alignment horizontal="left" vertical="center" wrapText="1"/>
    </xf>
    <xf numFmtId="20" fontId="30" fillId="0" borderId="4" xfId="0" applyNumberFormat="1" applyFont="1" applyFill="1" applyBorder="1" applyAlignment="1" applyProtection="1">
      <alignment horizontal="left" vertical="center" wrapText="1"/>
    </xf>
    <xf numFmtId="20" fontId="30" fillId="0" borderId="5" xfId="0" applyNumberFormat="1" applyFont="1" applyFill="1" applyBorder="1" applyAlignment="1" applyProtection="1">
      <alignment horizontal="left" vertical="center" wrapText="1"/>
    </xf>
    <xf numFmtId="20" fontId="30" fillId="0" borderId="0" xfId="0" applyNumberFormat="1" applyFont="1" applyFill="1" applyBorder="1" applyAlignment="1" applyProtection="1">
      <alignment horizontal="left" vertical="center" wrapText="1"/>
    </xf>
    <xf numFmtId="20" fontId="30" fillId="0" borderId="1" xfId="0" applyNumberFormat="1" applyFont="1" applyFill="1" applyBorder="1" applyAlignment="1" applyProtection="1">
      <alignment horizontal="left" vertical="center" wrapText="1"/>
    </xf>
    <xf numFmtId="20" fontId="30" fillId="0" borderId="159" xfId="0" applyNumberFormat="1" applyFont="1" applyFill="1" applyBorder="1" applyAlignment="1" applyProtection="1">
      <alignment horizontal="left" vertical="center" wrapText="1"/>
    </xf>
    <xf numFmtId="20" fontId="30" fillId="0" borderId="179" xfId="0" applyNumberFormat="1" applyFont="1" applyFill="1" applyBorder="1" applyAlignment="1" applyProtection="1">
      <alignment horizontal="left" vertical="center" wrapText="1"/>
    </xf>
    <xf numFmtId="20" fontId="30" fillId="0" borderId="176" xfId="0" applyNumberFormat="1" applyFont="1" applyFill="1" applyBorder="1" applyAlignment="1" applyProtection="1">
      <alignment horizontal="left" vertical="center" wrapText="1"/>
    </xf>
    <xf numFmtId="0" fontId="29" fillId="0" borderId="180" xfId="0" applyFont="1" applyBorder="1" applyAlignment="1" applyProtection="1">
      <alignment horizontal="center" vertical="center"/>
    </xf>
    <xf numFmtId="0" fontId="29" fillId="0" borderId="160" xfId="0" applyFont="1" applyBorder="1" applyAlignment="1" applyProtection="1">
      <alignment horizontal="center" vertical="center"/>
    </xf>
    <xf numFmtId="0" fontId="29" fillId="0" borderId="13" xfId="0" applyFont="1" applyBorder="1" applyAlignment="1" applyProtection="1">
      <alignment horizontal="center" vertical="center"/>
    </xf>
    <xf numFmtId="0" fontId="29" fillId="0" borderId="16" xfId="0" applyFont="1" applyBorder="1" applyAlignment="1" applyProtection="1">
      <alignment horizontal="center" vertical="center"/>
    </xf>
    <xf numFmtId="0" fontId="29" fillId="0" borderId="161" xfId="0" applyFont="1" applyBorder="1" applyAlignment="1" applyProtection="1">
      <alignment horizontal="center" vertical="center"/>
    </xf>
    <xf numFmtId="0" fontId="29" fillId="0" borderId="183" xfId="0" applyFont="1" applyBorder="1" applyAlignment="1" applyProtection="1">
      <alignment horizontal="center" vertical="center"/>
    </xf>
    <xf numFmtId="0" fontId="29" fillId="0" borderId="184" xfId="0" applyFont="1" applyBorder="1" applyAlignment="1" applyProtection="1">
      <alignment horizontal="center" vertical="center"/>
    </xf>
    <xf numFmtId="0" fontId="30" fillId="0" borderId="189" xfId="0" applyFont="1" applyBorder="1" applyAlignment="1" applyProtection="1">
      <alignment horizontal="left" vertical="center" wrapText="1"/>
    </xf>
    <xf numFmtId="0" fontId="30" fillId="0" borderId="149" xfId="0" applyFont="1" applyFill="1" applyBorder="1" applyAlignment="1" applyProtection="1">
      <alignment horizontal="left" vertical="center" wrapText="1"/>
    </xf>
    <xf numFmtId="0" fontId="30" fillId="0" borderId="172" xfId="0" applyFont="1" applyFill="1" applyBorder="1" applyAlignment="1" applyProtection="1">
      <alignment horizontal="left" vertical="center" wrapText="1"/>
    </xf>
    <xf numFmtId="0" fontId="29" fillId="0" borderId="149" xfId="0" applyFont="1" applyBorder="1" applyAlignment="1" applyProtection="1">
      <alignment horizontal="center" vertical="center"/>
    </xf>
    <xf numFmtId="0" fontId="29" fillId="0" borderId="165" xfId="0" applyFont="1" applyBorder="1" applyAlignment="1" applyProtection="1">
      <alignment horizontal="center" vertical="center"/>
    </xf>
    <xf numFmtId="0" fontId="29" fillId="0" borderId="166" xfId="0" applyFont="1" applyBorder="1" applyAlignment="1" applyProtection="1">
      <alignment horizontal="center" vertical="center"/>
    </xf>
    <xf numFmtId="0" fontId="29" fillId="0" borderId="150"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172" xfId="0" applyFont="1" applyBorder="1" applyAlignment="1" applyProtection="1">
      <alignment horizontal="center" vertical="center"/>
    </xf>
    <xf numFmtId="0" fontId="29" fillId="0" borderId="8" xfId="0" applyFont="1" applyBorder="1" applyAlignment="1" applyProtection="1">
      <alignment horizontal="center" vertical="center"/>
    </xf>
    <xf numFmtId="0" fontId="30" fillId="0" borderId="3" xfId="0" applyFont="1" applyFill="1" applyBorder="1" applyAlignment="1" applyProtection="1">
      <alignment horizontal="center" vertical="center"/>
    </xf>
    <xf numFmtId="0" fontId="30" fillId="0" borderId="163" xfId="0" applyFont="1" applyFill="1" applyBorder="1" applyAlignment="1" applyProtection="1">
      <alignment horizontal="center" vertical="center"/>
    </xf>
    <xf numFmtId="0" fontId="30" fillId="0" borderId="5"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164"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7" xfId="0" applyFont="1" applyFill="1" applyBorder="1" applyAlignment="1" applyProtection="1">
      <alignment horizontal="center" vertical="center"/>
    </xf>
    <xf numFmtId="0" fontId="30" fillId="0" borderId="180" xfId="0" applyFont="1" applyFill="1" applyBorder="1" applyAlignment="1" applyProtection="1">
      <alignment horizontal="center" vertical="center"/>
    </xf>
    <xf numFmtId="20" fontId="30" fillId="0" borderId="154" xfId="0" applyNumberFormat="1" applyFont="1" applyFill="1" applyBorder="1" applyAlignment="1" applyProtection="1">
      <alignment horizontal="left" vertical="center" wrapText="1"/>
    </xf>
    <xf numFmtId="20" fontId="30" fillId="0" borderId="165" xfId="0" applyNumberFormat="1" applyFont="1" applyFill="1" applyBorder="1" applyAlignment="1" applyProtection="1">
      <alignment horizontal="left" vertical="center" wrapText="1"/>
    </xf>
    <xf numFmtId="20" fontId="30" fillId="0" borderId="166" xfId="0" applyNumberFormat="1" applyFont="1" applyFill="1" applyBorder="1" applyAlignment="1" applyProtection="1">
      <alignment horizontal="left" vertical="center" wrapText="1"/>
    </xf>
    <xf numFmtId="0" fontId="29" fillId="0" borderId="179" xfId="0" applyFont="1" applyBorder="1" applyAlignment="1" applyProtection="1">
      <alignment horizontal="center" vertical="center" wrapText="1"/>
    </xf>
    <xf numFmtId="0" fontId="29" fillId="0" borderId="176" xfId="0" applyFont="1" applyBorder="1" applyAlignment="1" applyProtection="1">
      <alignment horizontal="center" vertical="center" wrapText="1"/>
    </xf>
    <xf numFmtId="0" fontId="29" fillId="0" borderId="165" xfId="0" applyFont="1" applyBorder="1" applyAlignment="1" applyProtection="1">
      <alignment horizontal="center" vertical="center" wrapText="1"/>
    </xf>
    <xf numFmtId="0" fontId="29" fillId="0" borderId="166" xfId="0" applyFont="1" applyBorder="1" applyAlignment="1" applyProtection="1">
      <alignment horizontal="center" vertical="center" wrapText="1"/>
    </xf>
    <xf numFmtId="20" fontId="30" fillId="0" borderId="6" xfId="0" applyNumberFormat="1" applyFont="1" applyFill="1" applyBorder="1" applyAlignment="1" applyProtection="1">
      <alignment horizontal="left" vertical="center" wrapText="1"/>
    </xf>
    <xf numFmtId="20" fontId="30" fillId="0" borderId="7" xfId="0" applyNumberFormat="1" applyFont="1" applyFill="1" applyBorder="1" applyAlignment="1" applyProtection="1">
      <alignment horizontal="left" vertical="center" wrapText="1"/>
    </xf>
    <xf numFmtId="20" fontId="30" fillId="0" borderId="8" xfId="0" applyNumberFormat="1" applyFont="1" applyFill="1" applyBorder="1" applyAlignment="1" applyProtection="1">
      <alignment horizontal="left" vertical="center" wrapText="1"/>
    </xf>
    <xf numFmtId="0" fontId="30" fillId="0" borderId="160" xfId="0" applyFont="1" applyBorder="1" applyAlignment="1" applyProtection="1">
      <alignment horizontal="center" vertical="center" wrapText="1"/>
    </xf>
    <xf numFmtId="0" fontId="30" fillId="0" borderId="161" xfId="0" applyFont="1" applyBorder="1" applyAlignment="1" applyProtection="1">
      <alignment horizontal="center" vertical="center" wrapText="1"/>
    </xf>
    <xf numFmtId="0" fontId="30" fillId="0" borderId="183" xfId="0" applyFont="1" applyBorder="1" applyAlignment="1" applyProtection="1">
      <alignment horizontal="center" vertical="center" wrapText="1"/>
    </xf>
    <xf numFmtId="0" fontId="30" fillId="0" borderId="184" xfId="0" applyFont="1" applyBorder="1" applyAlignment="1" applyProtection="1">
      <alignment horizontal="center" vertical="center" wrapText="1"/>
    </xf>
    <xf numFmtId="0" fontId="30" fillId="0" borderId="151" xfId="0" applyFont="1" applyBorder="1" applyAlignment="1" applyProtection="1">
      <alignment horizontal="center" vertical="center" wrapText="1"/>
    </xf>
    <xf numFmtId="0" fontId="30" fillId="0" borderId="185" xfId="0" applyFont="1" applyBorder="1" applyAlignment="1" applyProtection="1">
      <alignment horizontal="left" vertical="center" wrapText="1"/>
    </xf>
    <xf numFmtId="0" fontId="30" fillId="0" borderId="186" xfId="0" applyFont="1" applyBorder="1" applyAlignment="1" applyProtection="1">
      <alignment horizontal="left" vertical="center" wrapText="1"/>
    </xf>
    <xf numFmtId="0" fontId="30" fillId="0" borderId="187" xfId="0" applyFont="1" applyBorder="1" applyAlignment="1" applyProtection="1">
      <alignment horizontal="left" vertical="center" wrapText="1"/>
    </xf>
    <xf numFmtId="0" fontId="32" fillId="0" borderId="152" xfId="0" applyFont="1" applyBorder="1" applyAlignment="1">
      <alignment horizontal="center" vertical="center"/>
    </xf>
    <xf numFmtId="0" fontId="32" fillId="0" borderId="74" xfId="0" applyFont="1" applyBorder="1" applyAlignment="1">
      <alignment horizontal="center" vertical="center"/>
    </xf>
    <xf numFmtId="0" fontId="32" fillId="0" borderId="153" xfId="0" applyFont="1" applyBorder="1" applyAlignment="1">
      <alignment horizontal="center" vertical="center"/>
    </xf>
    <xf numFmtId="0" fontId="31" fillId="5" borderId="149" xfId="0" applyFont="1" applyFill="1" applyBorder="1" applyAlignment="1">
      <alignment horizontal="center" vertical="center"/>
    </xf>
    <xf numFmtId="0" fontId="31" fillId="5" borderId="150" xfId="0" applyFont="1" applyFill="1" applyBorder="1" applyAlignment="1">
      <alignment horizontal="center" vertical="center"/>
    </xf>
    <xf numFmtId="0" fontId="31" fillId="5" borderId="172" xfId="0" applyFont="1" applyFill="1" applyBorder="1" applyAlignment="1">
      <alignment horizontal="center" vertical="center"/>
    </xf>
    <xf numFmtId="0" fontId="37" fillId="0" borderId="0" xfId="0" applyFont="1" applyAlignment="1" applyProtection="1">
      <alignment horizontal="left" vertical="center"/>
    </xf>
    <xf numFmtId="0" fontId="29" fillId="0" borderId="149" xfId="0" applyFont="1" applyBorder="1" applyAlignment="1" applyProtection="1">
      <alignment horizontal="center" vertical="center" wrapText="1"/>
    </xf>
    <xf numFmtId="0" fontId="30" fillId="0" borderId="78" xfId="0" applyFont="1" applyBorder="1" applyAlignment="1" applyProtection="1">
      <alignment horizontal="left" vertical="center" wrapText="1"/>
    </xf>
    <xf numFmtId="0" fontId="30" fillId="0" borderId="70" xfId="0" applyFont="1" applyBorder="1" applyAlignment="1" applyProtection="1">
      <alignment horizontal="left" vertical="center" wrapText="1"/>
    </xf>
    <xf numFmtId="0" fontId="30" fillId="0" borderId="146" xfId="0" applyFont="1" applyBorder="1" applyAlignment="1" applyProtection="1">
      <alignment horizontal="left" vertical="center" wrapText="1"/>
    </xf>
    <xf numFmtId="0" fontId="30" fillId="0" borderId="169" xfId="0" applyFont="1" applyBorder="1" applyAlignment="1" applyProtection="1">
      <alignment horizontal="left" vertical="center" wrapText="1"/>
    </xf>
    <xf numFmtId="0" fontId="30" fillId="0" borderId="144" xfId="0" applyFont="1" applyBorder="1" applyAlignment="1" applyProtection="1">
      <alignment horizontal="left" vertical="center" wrapText="1"/>
    </xf>
    <xf numFmtId="0" fontId="30" fillId="0" borderId="149" xfId="0" applyFont="1" applyBorder="1" applyAlignment="1" applyProtection="1">
      <alignment horizontal="left" vertical="center" wrapText="1"/>
    </xf>
    <xf numFmtId="0" fontId="30" fillId="0" borderId="170" xfId="0" applyFont="1" applyBorder="1" applyAlignment="1" applyProtection="1">
      <alignment horizontal="left" vertical="center" wrapText="1"/>
    </xf>
    <xf numFmtId="0" fontId="30" fillId="0" borderId="148" xfId="0" applyFont="1" applyBorder="1" applyAlignment="1" applyProtection="1">
      <alignment horizontal="left" vertical="center" wrapText="1"/>
    </xf>
    <xf numFmtId="0" fontId="30" fillId="0" borderId="153" xfId="0" applyFont="1" applyBorder="1" applyAlignment="1" applyProtection="1">
      <alignment horizontal="left" vertical="center" wrapText="1"/>
    </xf>
    <xf numFmtId="0" fontId="30" fillId="0" borderId="79" xfId="0" applyFont="1" applyBorder="1" applyAlignment="1" applyProtection="1">
      <alignment horizontal="left" vertical="center" wrapText="1"/>
    </xf>
    <xf numFmtId="0" fontId="30" fillId="0" borderId="152" xfId="0" applyFont="1" applyBorder="1" applyAlignment="1" applyProtection="1">
      <alignment horizontal="left" vertical="center" wrapText="1"/>
    </xf>
    <xf numFmtId="0" fontId="29" fillId="4" borderId="163" xfId="0" applyFont="1" applyFill="1" applyBorder="1" applyAlignment="1" applyProtection="1">
      <alignment horizontal="center" vertical="center"/>
    </xf>
    <xf numFmtId="0" fontId="29" fillId="4" borderId="174" xfId="0" applyFont="1" applyFill="1" applyBorder="1" applyAlignment="1" applyProtection="1">
      <alignment horizontal="center" vertical="center"/>
    </xf>
    <xf numFmtId="0" fontId="29" fillId="0" borderId="141" xfId="0" applyFont="1" applyBorder="1" applyAlignment="1" applyProtection="1">
      <alignment horizontal="left" vertical="center" wrapText="1"/>
    </xf>
    <xf numFmtId="0" fontId="29" fillId="0" borderId="142" xfId="0" applyFont="1" applyBorder="1" applyAlignment="1" applyProtection="1">
      <alignment horizontal="left" vertical="center" wrapText="1"/>
    </xf>
    <xf numFmtId="0" fontId="29" fillId="0" borderId="161" xfId="0" applyFont="1" applyBorder="1" applyAlignment="1" applyProtection="1">
      <alignment horizontal="left" vertical="center" wrapText="1"/>
    </xf>
    <xf numFmtId="0" fontId="29" fillId="0" borderId="143" xfId="0" applyFont="1" applyBorder="1" applyAlignment="1" applyProtection="1">
      <alignment horizontal="left" vertical="center" wrapText="1"/>
    </xf>
    <xf numFmtId="0" fontId="29" fillId="0" borderId="79" xfId="0" applyFont="1" applyBorder="1" applyAlignment="1" applyProtection="1">
      <alignment horizontal="left" vertical="center" wrapText="1"/>
    </xf>
    <xf numFmtId="0" fontId="29" fillId="3" borderId="154" xfId="0" applyFont="1" applyFill="1" applyBorder="1" applyAlignment="1" applyProtection="1">
      <alignment horizontal="center" vertical="center"/>
      <protection locked="0"/>
    </xf>
    <xf numFmtId="0" fontId="31" fillId="0" borderId="144"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148" xfId="0" applyFont="1" applyFill="1" applyBorder="1" applyAlignment="1">
      <alignment horizontal="center" vertical="center"/>
    </xf>
    <xf numFmtId="0" fontId="31" fillId="0" borderId="78" xfId="0" applyFont="1" applyBorder="1" applyAlignment="1">
      <alignment horizontal="center" vertical="center"/>
    </xf>
    <xf numFmtId="0" fontId="31" fillId="5" borderId="159" xfId="0" applyFont="1" applyFill="1" applyBorder="1" applyAlignment="1">
      <alignment horizontal="center" vertical="center"/>
    </xf>
    <xf numFmtId="0" fontId="31" fillId="0" borderId="154"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159" xfId="0" applyFont="1" applyFill="1" applyBorder="1" applyAlignment="1">
      <alignment horizontal="center" vertical="center"/>
    </xf>
    <xf numFmtId="0" fontId="31" fillId="4" borderId="141" xfId="0" applyFont="1" applyFill="1" applyBorder="1" applyAlignment="1">
      <alignment horizontal="center" vertical="center"/>
    </xf>
    <xf numFmtId="0" fontId="31" fillId="4" borderId="142" xfId="0" applyFont="1" applyFill="1" applyBorder="1" applyAlignment="1">
      <alignment horizontal="center" vertical="center"/>
    </xf>
    <xf numFmtId="0" fontId="31" fillId="4" borderId="143" xfId="0" applyFont="1" applyFill="1" applyBorder="1" applyAlignment="1">
      <alignment horizontal="center" vertical="center"/>
    </xf>
    <xf numFmtId="0" fontId="31" fillId="4" borderId="78"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79" xfId="0" applyFont="1" applyFill="1" applyBorder="1" applyAlignment="1">
      <alignment horizontal="center" vertical="center"/>
    </xf>
    <xf numFmtId="0" fontId="70" fillId="0" borderId="170" xfId="0" applyFont="1" applyBorder="1" applyAlignment="1">
      <alignment horizontal="center" vertical="center"/>
    </xf>
    <xf numFmtId="0" fontId="70" fillId="0" borderId="148" xfId="0" applyFont="1" applyBorder="1" applyAlignment="1">
      <alignment horizontal="center" vertical="center"/>
    </xf>
    <xf numFmtId="0" fontId="47" fillId="0" borderId="161" xfId="0" applyFont="1" applyBorder="1" applyAlignment="1">
      <alignment vertical="center"/>
    </xf>
    <xf numFmtId="0" fontId="47" fillId="0" borderId="183" xfId="0" applyFont="1" applyBorder="1" applyAlignment="1">
      <alignment vertical="center"/>
    </xf>
    <xf numFmtId="0" fontId="47" fillId="0" borderId="187" xfId="0" applyFont="1" applyBorder="1" applyAlignment="1">
      <alignment vertical="center"/>
    </xf>
    <xf numFmtId="0" fontId="47" fillId="0" borderId="184" xfId="0" applyFont="1" applyBorder="1" applyAlignment="1">
      <alignment vertical="center"/>
    </xf>
    <xf numFmtId="0" fontId="70" fillId="0" borderId="75" xfId="0" applyFont="1" applyBorder="1" applyAlignment="1">
      <alignment horizontal="center" vertical="center"/>
    </xf>
    <xf numFmtId="0" fontId="70" fillId="0" borderId="76" xfId="0" applyFont="1" applyBorder="1" applyAlignment="1">
      <alignment horizontal="center" vertical="center"/>
    </xf>
    <xf numFmtId="0" fontId="47" fillId="0" borderId="147" xfId="0" applyFont="1" applyBorder="1" applyAlignment="1">
      <alignment vertical="center"/>
    </xf>
    <xf numFmtId="0" fontId="47" fillId="0" borderId="167" xfId="0" applyFont="1" applyBorder="1" applyAlignment="1">
      <alignment vertical="center"/>
    </xf>
    <xf numFmtId="0" fontId="47" fillId="0" borderId="185" xfId="0" applyFont="1" applyBorder="1" applyAlignment="1">
      <alignment vertical="center"/>
    </xf>
    <xf numFmtId="0" fontId="47" fillId="0" borderId="168" xfId="0" applyFont="1" applyBorder="1" applyAlignment="1">
      <alignment vertical="center"/>
    </xf>
    <xf numFmtId="0" fontId="69" fillId="0" borderId="78" xfId="0" applyFont="1" applyBorder="1" applyAlignment="1">
      <alignment horizontal="center" vertical="center"/>
    </xf>
    <xf numFmtId="0" fontId="69" fillId="0" borderId="70" xfId="0" applyFont="1" applyBorder="1" applyAlignment="1">
      <alignment horizontal="center" vertical="center"/>
    </xf>
    <xf numFmtId="0" fontId="47" fillId="0" borderId="146" xfId="0" applyFont="1" applyBorder="1" applyAlignment="1">
      <alignment vertical="center"/>
    </xf>
    <xf numFmtId="0" fontId="47" fillId="0" borderId="203" xfId="0" applyFont="1" applyBorder="1" applyAlignment="1">
      <alignment vertical="center"/>
    </xf>
    <xf numFmtId="0" fontId="47" fillId="0" borderId="206" xfId="0" applyFont="1" applyBorder="1" applyAlignment="1">
      <alignment vertical="center"/>
    </xf>
    <xf numFmtId="0" fontId="47" fillId="0" borderId="204" xfId="0" applyFont="1" applyBorder="1" applyAlignment="1">
      <alignment vertical="center"/>
    </xf>
    <xf numFmtId="0" fontId="69" fillId="0" borderId="75" xfId="0" applyFont="1" applyBorder="1" applyAlignment="1">
      <alignment horizontal="center" vertical="center"/>
    </xf>
    <xf numFmtId="0" fontId="69" fillId="0" borderId="76" xfId="0" applyFont="1" applyBorder="1" applyAlignment="1">
      <alignment horizontal="center" vertical="center"/>
    </xf>
    <xf numFmtId="0" fontId="47" fillId="0" borderId="0" xfId="0" applyFont="1" applyBorder="1" applyAlignment="1">
      <alignment vertical="center"/>
    </xf>
    <xf numFmtId="0" fontId="68" fillId="0" borderId="162" xfId="0" applyFont="1" applyBorder="1" applyAlignment="1">
      <alignment horizontal="center" vertical="center"/>
    </xf>
    <xf numFmtId="0" fontId="68" fillId="0" borderId="173" xfId="0" applyFont="1" applyBorder="1" applyAlignment="1">
      <alignment horizontal="center" vertical="center"/>
    </xf>
    <xf numFmtId="0" fontId="47" fillId="0" borderId="160" xfId="0" applyFont="1" applyBorder="1" applyAlignment="1">
      <alignment vertical="center"/>
    </xf>
    <xf numFmtId="0" fontId="47" fillId="0" borderId="13" xfId="0" applyFont="1" applyBorder="1" applyAlignment="1">
      <alignment vertical="center"/>
    </xf>
    <xf numFmtId="0" fontId="47" fillId="0" borderId="186" xfId="0" applyFont="1" applyBorder="1" applyAlignment="1">
      <alignment vertical="center"/>
    </xf>
    <xf numFmtId="0" fontId="47" fillId="0" borderId="16" xfId="0" applyFont="1" applyBorder="1" applyAlignment="1">
      <alignment vertical="center"/>
    </xf>
    <xf numFmtId="0" fontId="69" fillId="0" borderId="170" xfId="0" applyFont="1" applyBorder="1" applyAlignment="1">
      <alignment horizontal="center" vertical="center"/>
    </xf>
    <xf numFmtId="0" fontId="69" fillId="0" borderId="148" xfId="0" applyFont="1" applyBorder="1" applyAlignment="1">
      <alignment horizontal="center" vertical="center"/>
    </xf>
    <xf numFmtId="0" fontId="47" fillId="3" borderId="2" xfId="0" applyFont="1" applyFill="1" applyBorder="1" applyAlignment="1">
      <alignment horizontal="center" vertical="center" wrapText="1"/>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38" fontId="63" fillId="0" borderId="2" xfId="16" applyFont="1" applyBorder="1" applyAlignment="1">
      <alignment horizontal="center" vertical="center"/>
    </xf>
    <xf numFmtId="38" fontId="63" fillId="0" borderId="3" xfId="16" applyFont="1" applyBorder="1" applyAlignment="1">
      <alignment horizontal="center" vertical="center"/>
    </xf>
    <xf numFmtId="38" fontId="63" fillId="0" borderId="6" xfId="16" applyFont="1" applyBorder="1" applyAlignment="1">
      <alignment horizontal="center" vertical="center"/>
    </xf>
    <xf numFmtId="38" fontId="63" fillId="0" borderId="7" xfId="16" applyFont="1" applyBorder="1" applyAlignment="1">
      <alignment horizontal="center" vertical="center"/>
    </xf>
    <xf numFmtId="0" fontId="54" fillId="0" borderId="4" xfId="0" applyFont="1" applyBorder="1" applyAlignment="1">
      <alignment horizontal="center"/>
    </xf>
    <xf numFmtId="0" fontId="54" fillId="0" borderId="8" xfId="0" applyFont="1" applyBorder="1" applyAlignment="1">
      <alignment horizontal="center"/>
    </xf>
    <xf numFmtId="0" fontId="47" fillId="3" borderId="5" xfId="0" applyFont="1" applyFill="1" applyBorder="1" applyAlignment="1">
      <alignment horizontal="center" vertical="center" wrapText="1"/>
    </xf>
    <xf numFmtId="0" fontId="47" fillId="3" borderId="0" xfId="0" applyFont="1" applyFill="1" applyBorder="1" applyAlignment="1">
      <alignment horizontal="center" vertical="center"/>
    </xf>
    <xf numFmtId="0" fontId="47" fillId="3" borderId="1" xfId="0" applyFont="1" applyFill="1" applyBorder="1" applyAlignment="1">
      <alignment horizontal="center" vertical="center"/>
    </xf>
    <xf numFmtId="0" fontId="6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7" fillId="8" borderId="2" xfId="0" applyFont="1" applyFill="1" applyBorder="1" applyAlignment="1">
      <alignment horizontal="center" vertical="center" wrapText="1"/>
    </xf>
    <xf numFmtId="0" fontId="47" fillId="8" borderId="3" xfId="0" applyFont="1" applyFill="1" applyBorder="1" applyAlignment="1">
      <alignment horizontal="center" vertical="center"/>
    </xf>
    <xf numFmtId="0" fontId="47" fillId="8" borderId="4" xfId="0" applyFont="1" applyFill="1" applyBorder="1" applyAlignment="1">
      <alignment horizontal="center" vertical="center"/>
    </xf>
    <xf numFmtId="0" fontId="47" fillId="8" borderId="6" xfId="0" applyFont="1" applyFill="1" applyBorder="1" applyAlignment="1">
      <alignment horizontal="center" vertical="center"/>
    </xf>
    <xf numFmtId="0" fontId="47" fillId="8" borderId="7" xfId="0" applyFont="1" applyFill="1" applyBorder="1" applyAlignment="1">
      <alignment horizontal="center" vertical="center"/>
    </xf>
    <xf numFmtId="0" fontId="47" fillId="8" borderId="8" xfId="0" applyFont="1" applyFill="1" applyBorder="1" applyAlignment="1">
      <alignment horizontal="center" vertical="center"/>
    </xf>
    <xf numFmtId="38" fontId="57" fillId="0" borderId="2" xfId="16" applyFont="1" applyBorder="1" applyAlignment="1">
      <alignment horizontal="center" vertical="center"/>
    </xf>
    <xf numFmtId="38" fontId="57" fillId="0" borderId="3" xfId="16" applyFont="1" applyBorder="1" applyAlignment="1">
      <alignment horizontal="center" vertical="center"/>
    </xf>
    <xf numFmtId="38" fontId="57" fillId="0" borderId="6" xfId="16" applyFont="1" applyBorder="1" applyAlignment="1">
      <alignment horizontal="center" vertical="center"/>
    </xf>
    <xf numFmtId="38" fontId="57" fillId="0" borderId="7" xfId="16" applyFont="1" applyBorder="1" applyAlignment="1">
      <alignment horizontal="center" vertical="center"/>
    </xf>
    <xf numFmtId="0" fontId="62" fillId="3" borderId="2" xfId="0" applyFont="1" applyFill="1" applyBorder="1" applyAlignment="1">
      <alignment vertical="center"/>
    </xf>
    <xf numFmtId="0" fontId="62" fillId="3" borderId="3" xfId="0" applyFont="1" applyFill="1" applyBorder="1" applyAlignment="1">
      <alignment vertical="center"/>
    </xf>
    <xf numFmtId="0" fontId="62" fillId="3" borderId="6" xfId="0" applyFont="1" applyFill="1" applyBorder="1" applyAlignment="1">
      <alignment vertical="center"/>
    </xf>
    <xf numFmtId="0" fontId="62" fillId="3" borderId="7" xfId="0" applyFont="1" applyFill="1" applyBorder="1" applyAlignment="1">
      <alignment vertical="center"/>
    </xf>
    <xf numFmtId="0" fontId="72" fillId="3" borderId="3" xfId="0" applyFont="1" applyFill="1" applyBorder="1" applyAlignment="1">
      <alignment horizontal="center" vertical="center"/>
    </xf>
    <xf numFmtId="0" fontId="72" fillId="3" borderId="4" xfId="0" applyFont="1" applyFill="1" applyBorder="1" applyAlignment="1">
      <alignment horizontal="center" vertical="center"/>
    </xf>
    <xf numFmtId="0" fontId="72" fillId="3" borderId="7" xfId="0" applyFont="1" applyFill="1" applyBorder="1" applyAlignment="1">
      <alignment horizontal="center" vertical="center"/>
    </xf>
    <xf numFmtId="0" fontId="72" fillId="3" borderId="8" xfId="0" applyFont="1" applyFill="1" applyBorder="1" applyAlignment="1">
      <alignment horizontal="center" vertical="center"/>
    </xf>
    <xf numFmtId="0" fontId="47" fillId="0" borderId="3" xfId="0" applyFont="1" applyBorder="1" applyAlignment="1">
      <alignment vertical="center"/>
    </xf>
    <xf numFmtId="0" fontId="47" fillId="0" borderId="75" xfId="0" applyFont="1" applyBorder="1" applyAlignment="1">
      <alignment horizontal="center" vertical="center"/>
    </xf>
    <xf numFmtId="0" fontId="47" fillId="0" borderId="76" xfId="0" applyFont="1" applyBorder="1" applyAlignment="1">
      <alignment horizontal="center" vertical="center"/>
    </xf>
    <xf numFmtId="0" fontId="53" fillId="0" borderId="76" xfId="0" applyFont="1" applyBorder="1" applyAlignment="1">
      <alignment horizontal="center" vertical="center"/>
    </xf>
    <xf numFmtId="0" fontId="53" fillId="0" borderId="77" xfId="0" applyFont="1" applyBorder="1" applyAlignment="1">
      <alignment horizontal="center" vertical="center"/>
    </xf>
    <xf numFmtId="0" fontId="48" fillId="9" borderId="2" xfId="0" applyFont="1" applyFill="1" applyBorder="1" applyAlignment="1">
      <alignment horizontal="left" vertical="center"/>
    </xf>
    <xf numFmtId="0" fontId="48" fillId="9" borderId="3" xfId="0" applyFont="1" applyFill="1" applyBorder="1" applyAlignment="1">
      <alignment horizontal="left" vertical="center"/>
    </xf>
    <xf numFmtId="0" fontId="48" fillId="9" borderId="6" xfId="0" applyFont="1" applyFill="1" applyBorder="1" applyAlignment="1">
      <alignment horizontal="left" vertical="center"/>
    </xf>
    <xf numFmtId="0" fontId="48" fillId="9" borderId="7" xfId="0" applyFont="1" applyFill="1" applyBorder="1" applyAlignment="1">
      <alignment horizontal="left" vertical="center"/>
    </xf>
    <xf numFmtId="0" fontId="71" fillId="9" borderId="3" xfId="0" applyFont="1" applyFill="1" applyBorder="1" applyAlignment="1">
      <alignment horizontal="center" vertical="center"/>
    </xf>
    <xf numFmtId="0" fontId="71" fillId="9" borderId="4" xfId="0" applyFont="1" applyFill="1" applyBorder="1" applyAlignment="1">
      <alignment horizontal="center" vertical="center"/>
    </xf>
    <xf numFmtId="0" fontId="71" fillId="9" borderId="7" xfId="0" applyFont="1" applyFill="1" applyBorder="1" applyAlignment="1">
      <alignment horizontal="center" vertical="center"/>
    </xf>
    <xf numFmtId="0" fontId="71" fillId="9" borderId="8" xfId="0" applyFont="1" applyFill="1" applyBorder="1" applyAlignment="1">
      <alignment horizontal="center" vertical="center"/>
    </xf>
    <xf numFmtId="0" fontId="47" fillId="0" borderId="0" xfId="0" applyFont="1" applyAlignment="1">
      <alignment vertical="center"/>
    </xf>
    <xf numFmtId="0" fontId="59" fillId="0" borderId="170" xfId="0" applyFont="1" applyBorder="1" applyAlignment="1">
      <alignment horizontal="center" vertical="center"/>
    </xf>
    <xf numFmtId="0" fontId="59" fillId="0" borderId="148" xfId="0" applyFont="1" applyBorder="1" applyAlignment="1">
      <alignment horizontal="center" vertical="center"/>
    </xf>
    <xf numFmtId="0" fontId="53" fillId="0" borderId="148" xfId="0" applyFont="1" applyBorder="1" applyAlignment="1">
      <alignment horizontal="center" vertical="center"/>
    </xf>
    <xf numFmtId="0" fontId="53" fillId="0" borderId="153" xfId="0" applyFont="1" applyBorder="1" applyAlignment="1">
      <alignment horizontal="center" vertical="center"/>
    </xf>
    <xf numFmtId="0" fontId="59" fillId="0" borderId="78" xfId="0" applyFont="1" applyBorder="1" applyAlignment="1">
      <alignment horizontal="center" vertical="center"/>
    </xf>
    <xf numFmtId="0" fontId="59" fillId="0" borderId="70" xfId="0" applyFont="1" applyBorder="1" applyAlignment="1">
      <alignment horizontal="center" vertical="center"/>
    </xf>
    <xf numFmtId="0" fontId="47" fillId="0" borderId="70" xfId="0" applyFont="1" applyBorder="1" applyAlignment="1">
      <alignment horizontal="center" vertical="center"/>
    </xf>
    <xf numFmtId="0" fontId="53" fillId="0" borderId="70" xfId="0" applyFont="1" applyBorder="1" applyAlignment="1">
      <alignment horizontal="center" vertical="center"/>
    </xf>
    <xf numFmtId="0" fontId="53" fillId="0" borderId="79" xfId="0" applyFont="1" applyBorder="1" applyAlignment="1">
      <alignment horizontal="center" vertical="center"/>
    </xf>
    <xf numFmtId="191" fontId="58" fillId="0" borderId="142" xfId="0" applyNumberFormat="1" applyFont="1" applyBorder="1" applyAlignment="1">
      <alignment horizontal="center" vertical="center"/>
    </xf>
    <xf numFmtId="191" fontId="58" fillId="0" borderId="143" xfId="0" applyNumberFormat="1" applyFont="1" applyBorder="1" applyAlignment="1">
      <alignment horizontal="center" vertical="center"/>
    </xf>
    <xf numFmtId="191" fontId="58" fillId="0" borderId="76" xfId="0" applyNumberFormat="1" applyFont="1" applyBorder="1" applyAlignment="1">
      <alignment horizontal="center" vertical="center"/>
    </xf>
    <xf numFmtId="191" fontId="58" fillId="0" borderId="77" xfId="0" applyNumberFormat="1" applyFont="1" applyBorder="1" applyAlignment="1">
      <alignment horizontal="center" vertical="center"/>
    </xf>
    <xf numFmtId="0" fontId="47" fillId="0" borderId="2" xfId="0" applyFont="1" applyBorder="1" applyAlignment="1">
      <alignment vertical="center"/>
    </xf>
    <xf numFmtId="0" fontId="47" fillId="0" borderId="4" xfId="0" applyFont="1" applyBorder="1" applyAlignment="1">
      <alignment vertical="center"/>
    </xf>
    <xf numFmtId="0" fontId="47" fillId="11" borderId="162" xfId="0" applyFont="1" applyFill="1" applyBorder="1" applyAlignment="1">
      <alignment horizontal="center" vertical="center"/>
    </xf>
    <xf numFmtId="0" fontId="47" fillId="11" borderId="173" xfId="0" applyFont="1" applyFill="1" applyBorder="1" applyAlignment="1">
      <alignment horizontal="center" vertical="center"/>
    </xf>
    <xf numFmtId="0" fontId="47" fillId="11" borderId="156" xfId="0" applyFont="1" applyFill="1" applyBorder="1" applyAlignment="1">
      <alignment horizontal="center" vertical="center"/>
    </xf>
    <xf numFmtId="191" fontId="58" fillId="0" borderId="141" xfId="0" applyNumberFormat="1" applyFont="1" applyBorder="1" applyAlignment="1">
      <alignment horizontal="center" vertical="center"/>
    </xf>
    <xf numFmtId="191" fontId="58" fillId="0" borderId="75" xfId="0" applyNumberFormat="1" applyFont="1" applyBorder="1" applyAlignment="1">
      <alignment horizontal="center" vertical="center"/>
    </xf>
    <xf numFmtId="0" fontId="47" fillId="11" borderId="141" xfId="0" applyFont="1" applyFill="1" applyBorder="1" applyAlignment="1">
      <alignment horizontal="center" vertical="center"/>
    </xf>
    <xf numFmtId="0" fontId="47" fillId="11" borderId="142" xfId="0" applyFont="1" applyFill="1" applyBorder="1" applyAlignment="1">
      <alignment horizontal="center" vertical="center"/>
    </xf>
    <xf numFmtId="0" fontId="47" fillId="11" borderId="143" xfId="0" applyFont="1" applyFill="1" applyBorder="1" applyAlignment="1">
      <alignment horizontal="center" vertical="center"/>
    </xf>
    <xf numFmtId="0" fontId="54" fillId="11" borderId="78" xfId="0" applyFont="1" applyFill="1" applyBorder="1" applyAlignment="1">
      <alignment horizontal="center" vertical="center" wrapText="1"/>
    </xf>
    <xf numFmtId="0" fontId="54" fillId="11" borderId="70" xfId="0" applyFont="1" applyFill="1" applyBorder="1" applyAlignment="1">
      <alignment horizontal="center" vertical="center"/>
    </xf>
    <xf numFmtId="0" fontId="54" fillId="11" borderId="75" xfId="0" applyFont="1" applyFill="1" applyBorder="1" applyAlignment="1">
      <alignment horizontal="center" vertical="center"/>
    </xf>
    <xf numFmtId="0" fontId="54" fillId="11" borderId="76" xfId="0" applyFont="1" applyFill="1" applyBorder="1" applyAlignment="1">
      <alignment horizontal="center" vertical="center"/>
    </xf>
    <xf numFmtId="0" fontId="54" fillId="11" borderId="70" xfId="0" applyFont="1" applyFill="1" applyBorder="1" applyAlignment="1">
      <alignment horizontal="center" vertical="center" wrapText="1"/>
    </xf>
    <xf numFmtId="0" fontId="54" fillId="11" borderId="79" xfId="0" applyFont="1" applyFill="1" applyBorder="1" applyAlignment="1">
      <alignment horizontal="center" vertical="center"/>
    </xf>
    <xf numFmtId="0" fontId="54" fillId="11" borderId="77" xfId="0" applyFont="1" applyFill="1" applyBorder="1" applyAlignment="1">
      <alignment horizontal="center" vertical="center"/>
    </xf>
    <xf numFmtId="0" fontId="51" fillId="0" borderId="0" xfId="0" applyFont="1" applyAlignment="1">
      <alignment horizontal="center" vertical="center"/>
    </xf>
    <xf numFmtId="0" fontId="47" fillId="10" borderId="2" xfId="0" applyFont="1" applyFill="1" applyBorder="1" applyAlignment="1">
      <alignment horizontal="center" vertical="center" wrapText="1"/>
    </xf>
    <xf numFmtId="0" fontId="47" fillId="10" borderId="3" xfId="0" applyFont="1" applyFill="1" applyBorder="1" applyAlignment="1">
      <alignment horizontal="center" vertical="center"/>
    </xf>
    <xf numFmtId="0" fontId="47" fillId="10" borderId="4" xfId="0" applyFont="1" applyFill="1" applyBorder="1" applyAlignment="1">
      <alignment horizontal="center" vertical="center"/>
    </xf>
    <xf numFmtId="0" fontId="47" fillId="10" borderId="6" xfId="0" applyFont="1" applyFill="1" applyBorder="1" applyAlignment="1">
      <alignment horizontal="center" vertical="center"/>
    </xf>
    <xf numFmtId="0" fontId="47" fillId="10" borderId="7" xfId="0" applyFont="1" applyFill="1" applyBorder="1" applyAlignment="1">
      <alignment horizontal="center" vertical="center"/>
    </xf>
    <xf numFmtId="0" fontId="47" fillId="10" borderId="8"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190" fontId="50" fillId="0" borderId="56" xfId="15" applyNumberFormat="1" applyFont="1" applyBorder="1" applyAlignment="1">
      <alignment horizontal="right" vertical="center"/>
    </xf>
    <xf numFmtId="190" fontId="50" fillId="0" borderId="3" xfId="15" applyNumberFormat="1" applyFont="1" applyBorder="1" applyAlignment="1">
      <alignment horizontal="right" vertical="center"/>
    </xf>
    <xf numFmtId="190" fontId="50" fillId="0" borderId="4" xfId="15" applyNumberFormat="1" applyFont="1" applyBorder="1" applyAlignment="1">
      <alignment horizontal="right" vertical="center"/>
    </xf>
    <xf numFmtId="190" fontId="50" fillId="0" borderId="205" xfId="15" applyNumberFormat="1" applyFont="1" applyBorder="1" applyAlignment="1">
      <alignment horizontal="right" vertical="center"/>
    </xf>
    <xf numFmtId="190" fontId="50" fillId="0" borderId="7" xfId="15" applyNumberFormat="1" applyFont="1" applyBorder="1" applyAlignment="1">
      <alignment horizontal="right" vertical="center"/>
    </xf>
    <xf numFmtId="190" fontId="50" fillId="0" borderId="8" xfId="15" applyNumberFormat="1" applyFont="1" applyBorder="1" applyAlignment="1">
      <alignment horizontal="right" vertical="center"/>
    </xf>
    <xf numFmtId="190" fontId="50" fillId="0" borderId="2" xfId="15" applyNumberFormat="1" applyFont="1" applyBorder="1" applyAlignment="1">
      <alignment horizontal="right" vertical="center"/>
    </xf>
    <xf numFmtId="190" fontId="50" fillId="0" borderId="6" xfId="15" applyNumberFormat="1" applyFont="1" applyBorder="1" applyAlignment="1">
      <alignment horizontal="right" vertical="center"/>
    </xf>
    <xf numFmtId="38" fontId="55" fillId="0" borderId="2" xfId="16" applyFont="1" applyBorder="1" applyAlignment="1">
      <alignment horizontal="right"/>
    </xf>
    <xf numFmtId="38" fontId="55" fillId="0" borderId="3" xfId="16" applyFont="1" applyBorder="1" applyAlignment="1">
      <alignment horizontal="right"/>
    </xf>
    <xf numFmtId="38" fontId="55" fillId="0" borderId="6" xfId="16" applyFont="1" applyBorder="1" applyAlignment="1">
      <alignment horizontal="right"/>
    </xf>
    <xf numFmtId="38" fontId="55" fillId="0" borderId="7" xfId="16" applyFont="1" applyBorder="1" applyAlignment="1">
      <alignment horizontal="right"/>
    </xf>
    <xf numFmtId="0" fontId="54" fillId="10" borderId="2" xfId="0" applyFont="1" applyFill="1" applyBorder="1" applyAlignment="1">
      <alignment horizontal="center" vertical="center" wrapText="1"/>
    </xf>
    <xf numFmtId="0" fontId="54" fillId="10" borderId="3" xfId="0" applyFont="1" applyFill="1" applyBorder="1" applyAlignment="1">
      <alignment horizontal="center" vertical="center"/>
    </xf>
    <xf numFmtId="0" fontId="54" fillId="10" borderId="4" xfId="0" applyFont="1" applyFill="1" applyBorder="1" applyAlignment="1">
      <alignment horizontal="center" vertical="center"/>
    </xf>
    <xf numFmtId="0" fontId="54" fillId="10" borderId="6" xfId="0" applyFont="1" applyFill="1" applyBorder="1" applyAlignment="1">
      <alignment horizontal="center" vertical="center"/>
    </xf>
    <xf numFmtId="0" fontId="54" fillId="10" borderId="7" xfId="0" applyFont="1" applyFill="1" applyBorder="1" applyAlignment="1">
      <alignment horizontal="center" vertical="center"/>
    </xf>
    <xf numFmtId="0" fontId="54" fillId="10" borderId="8" xfId="0" applyFont="1" applyFill="1" applyBorder="1" applyAlignment="1">
      <alignment horizontal="center" vertical="center"/>
    </xf>
    <xf numFmtId="0" fontId="56" fillId="0" borderId="2" xfId="0" applyFont="1" applyBorder="1" applyAlignment="1">
      <alignment horizontal="center" vertical="center"/>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54" fillId="0" borderId="0" xfId="0" applyFont="1" applyAlignment="1">
      <alignment horizontal="left" vertical="center"/>
    </xf>
    <xf numFmtId="0" fontId="54" fillId="0" borderId="0" xfId="0" applyFont="1" applyAlignment="1">
      <alignment vertical="center"/>
    </xf>
    <xf numFmtId="0" fontId="47" fillId="11" borderId="15" xfId="0" applyFont="1" applyFill="1" applyBorder="1" applyAlignment="1">
      <alignment horizontal="center" vertical="center"/>
    </xf>
    <xf numFmtId="0" fontId="47" fillId="11" borderId="13" xfId="0" applyFont="1" applyFill="1" applyBorder="1" applyAlignment="1">
      <alignment horizontal="center" vertical="center"/>
    </xf>
    <xf numFmtId="38" fontId="47" fillId="11" borderId="57" xfId="16" applyFont="1" applyFill="1" applyBorder="1" applyAlignment="1">
      <alignment horizontal="center" vertical="center"/>
    </xf>
    <xf numFmtId="38" fontId="47" fillId="11" borderId="13" xfId="16" applyFont="1" applyFill="1" applyBorder="1" applyAlignment="1">
      <alignment horizontal="center" vertical="center"/>
    </xf>
    <xf numFmtId="38" fontId="47" fillId="11" borderId="16" xfId="16" applyFont="1" applyFill="1" applyBorder="1" applyAlignment="1">
      <alignment horizontal="center" vertical="center"/>
    </xf>
    <xf numFmtId="38" fontId="47" fillId="11" borderId="15" xfId="16" applyFont="1" applyFill="1" applyBorder="1" applyAlignment="1">
      <alignment horizontal="center" vertical="center"/>
    </xf>
    <xf numFmtId="0" fontId="47" fillId="0" borderId="4" xfId="0" applyFont="1" applyBorder="1" applyAlignment="1">
      <alignment horizontal="center" vertical="center"/>
    </xf>
    <xf numFmtId="0" fontId="47" fillId="0" borderId="8" xfId="0" applyFont="1" applyBorder="1" applyAlignment="1">
      <alignment horizontal="center" vertical="center"/>
    </xf>
    <xf numFmtId="0" fontId="50" fillId="0" borderId="191" xfId="0" applyFont="1" applyBorder="1" applyAlignment="1">
      <alignment horizontal="center" vertical="center"/>
    </xf>
    <xf numFmtId="0" fontId="50" fillId="0" borderId="192" xfId="0" applyFont="1" applyBorder="1" applyAlignment="1">
      <alignment horizontal="center" vertical="center"/>
    </xf>
    <xf numFmtId="0" fontId="50" fillId="0" borderId="178" xfId="0" applyFont="1" applyBorder="1" applyAlignment="1">
      <alignment horizontal="center" vertical="center"/>
    </xf>
    <xf numFmtId="0" fontId="50" fillId="0" borderId="171" xfId="0" applyFont="1" applyBorder="1" applyAlignment="1">
      <alignment horizontal="center" vertical="center"/>
    </xf>
    <xf numFmtId="0" fontId="50" fillId="0" borderId="145" xfId="0" applyFont="1" applyBorder="1" applyAlignment="1">
      <alignment horizontal="center" vertical="center"/>
    </xf>
    <xf numFmtId="0" fontId="50" fillId="0" borderId="172" xfId="0" applyFont="1" applyBorder="1" applyAlignment="1">
      <alignment horizontal="center" vertical="center"/>
    </xf>
    <xf numFmtId="38" fontId="50" fillId="0" borderId="194" xfId="16" applyFont="1" applyBorder="1" applyAlignment="1">
      <alignment horizontal="right" vertical="center"/>
    </xf>
    <xf numFmtId="38" fontId="50" fillId="0" borderId="0" xfId="16" applyFont="1" applyBorder="1" applyAlignment="1">
      <alignment horizontal="right" vertical="center"/>
    </xf>
    <xf numFmtId="38" fontId="50" fillId="0" borderId="205" xfId="16" applyFont="1" applyBorder="1" applyAlignment="1">
      <alignment horizontal="right" vertical="center"/>
    </xf>
    <xf numFmtId="38" fontId="50" fillId="0" borderId="7" xfId="16" applyFont="1" applyBorder="1" applyAlignment="1">
      <alignment horizontal="right" vertical="center"/>
    </xf>
    <xf numFmtId="193" fontId="50" fillId="0" borderId="2" xfId="16" applyNumberFormat="1" applyFont="1" applyBorder="1" applyAlignment="1">
      <alignment horizontal="right" vertical="center" shrinkToFit="1"/>
    </xf>
    <xf numFmtId="193" fontId="50" fillId="0" borderId="3" xfId="16" applyNumberFormat="1" applyFont="1" applyBorder="1" applyAlignment="1">
      <alignment horizontal="right" vertical="center" shrinkToFit="1"/>
    </xf>
    <xf numFmtId="193" fontId="50" fillId="0" borderId="6" xfId="16" applyNumberFormat="1" applyFont="1" applyBorder="1" applyAlignment="1">
      <alignment horizontal="right" vertical="center" shrinkToFit="1"/>
    </xf>
    <xf numFmtId="193" fontId="50" fillId="0" borderId="7" xfId="16" applyNumberFormat="1" applyFont="1" applyBorder="1" applyAlignment="1">
      <alignment horizontal="right" vertical="center" shrinkToFit="1"/>
    </xf>
    <xf numFmtId="0" fontId="64" fillId="0" borderId="0" xfId="0" applyFont="1" applyFill="1" applyAlignment="1">
      <alignment horizontal="center" vertical="center"/>
    </xf>
    <xf numFmtId="0" fontId="82" fillId="0" borderId="0" xfId="0" applyFont="1" applyFill="1" applyAlignment="1">
      <alignment vertical="center" shrinkToFit="1"/>
    </xf>
    <xf numFmtId="0" fontId="50" fillId="2" borderId="191" xfId="0" applyFont="1" applyFill="1" applyBorder="1" applyAlignment="1" applyProtection="1">
      <alignment horizontal="center" vertical="center"/>
      <protection locked="0"/>
    </xf>
    <xf numFmtId="0" fontId="50" fillId="2" borderId="192" xfId="0" applyFont="1" applyFill="1" applyBorder="1" applyAlignment="1" applyProtection="1">
      <alignment horizontal="center" vertical="center"/>
      <protection locked="0"/>
    </xf>
    <xf numFmtId="0" fontId="50" fillId="2" borderId="178" xfId="0" applyFont="1" applyFill="1" applyBorder="1" applyAlignment="1" applyProtection="1">
      <alignment horizontal="center" vertical="center"/>
      <protection locked="0"/>
    </xf>
    <xf numFmtId="0" fontId="50" fillId="2" borderId="171" xfId="0" applyFont="1" applyFill="1" applyBorder="1" applyAlignment="1" applyProtection="1">
      <alignment horizontal="center" vertical="center"/>
      <protection locked="0"/>
    </xf>
    <xf numFmtId="0" fontId="50" fillId="2" borderId="145" xfId="0" applyFont="1" applyFill="1" applyBorder="1" applyAlignment="1" applyProtection="1">
      <alignment horizontal="center" vertical="center"/>
      <protection locked="0"/>
    </xf>
    <xf numFmtId="0" fontId="50" fillId="2" borderId="172" xfId="0" applyFont="1" applyFill="1" applyBorder="1" applyAlignment="1" applyProtection="1">
      <alignment horizontal="center" vertical="center"/>
      <protection locked="0"/>
    </xf>
    <xf numFmtId="38" fontId="50" fillId="12" borderId="56" xfId="16" applyFont="1" applyFill="1" applyBorder="1" applyAlignment="1" applyProtection="1">
      <alignment horizontal="right" vertical="center"/>
      <protection locked="0"/>
    </xf>
    <xf numFmtId="38" fontId="50" fillId="12" borderId="3" xfId="16" applyFont="1" applyFill="1" applyBorder="1" applyAlignment="1" applyProtection="1">
      <alignment horizontal="right" vertical="center"/>
      <protection locked="0"/>
    </xf>
    <xf numFmtId="38" fontId="50" fillId="12" borderId="205" xfId="16" applyFont="1" applyFill="1" applyBorder="1" applyAlignment="1" applyProtection="1">
      <alignment horizontal="right" vertical="center"/>
      <protection locked="0"/>
    </xf>
    <xf numFmtId="38" fontId="50" fillId="12" borderId="7" xfId="16" applyFont="1" applyFill="1" applyBorder="1" applyAlignment="1" applyProtection="1">
      <alignment horizontal="right" vertical="center"/>
      <protection locked="0"/>
    </xf>
    <xf numFmtId="0" fontId="47" fillId="0" borderId="3" xfId="0" applyFont="1" applyBorder="1" applyAlignment="1" applyProtection="1">
      <alignment horizontal="center" vertical="center"/>
    </xf>
    <xf numFmtId="0" fontId="47" fillId="0" borderId="4" xfId="0" applyFont="1" applyBorder="1" applyAlignment="1" applyProtection="1">
      <alignment horizontal="center" vertical="center"/>
    </xf>
    <xf numFmtId="0" fontId="47" fillId="0" borderId="7" xfId="0" applyFont="1" applyBorder="1" applyAlignment="1" applyProtection="1">
      <alignment horizontal="center" vertical="center"/>
    </xf>
    <xf numFmtId="0" fontId="47" fillId="0" borderId="8" xfId="0" applyFont="1" applyBorder="1" applyAlignment="1" applyProtection="1">
      <alignment horizontal="center" vertical="center"/>
    </xf>
    <xf numFmtId="193" fontId="50" fillId="12" borderId="2" xfId="16" applyNumberFormat="1" applyFont="1" applyFill="1" applyBorder="1" applyAlignment="1" applyProtection="1">
      <alignment horizontal="right" vertical="center" shrinkToFit="1"/>
      <protection locked="0"/>
    </xf>
    <xf numFmtId="193" fontId="50" fillId="12" borderId="3" xfId="16" applyNumberFormat="1" applyFont="1" applyFill="1" applyBorder="1" applyAlignment="1" applyProtection="1">
      <alignment horizontal="right" vertical="center" shrinkToFit="1"/>
      <protection locked="0"/>
    </xf>
    <xf numFmtId="193" fontId="50" fillId="12" borderId="6" xfId="16" applyNumberFormat="1" applyFont="1" applyFill="1" applyBorder="1" applyAlignment="1" applyProtection="1">
      <alignment horizontal="right" vertical="center" shrinkToFit="1"/>
      <protection locked="0"/>
    </xf>
    <xf numFmtId="193" fontId="50" fillId="12" borderId="7" xfId="16" applyNumberFormat="1" applyFont="1" applyFill="1" applyBorder="1" applyAlignment="1" applyProtection="1">
      <alignment horizontal="right" vertical="center" shrinkToFit="1"/>
      <protection locked="0"/>
    </xf>
    <xf numFmtId="0" fontId="47" fillId="11" borderId="57" xfId="0" applyFont="1" applyFill="1" applyBorder="1" applyAlignment="1">
      <alignment horizontal="center" vertical="center"/>
    </xf>
    <xf numFmtId="0" fontId="47" fillId="11" borderId="16" xfId="0" applyFont="1" applyFill="1" applyBorder="1" applyAlignment="1">
      <alignment horizontal="center" vertical="center"/>
    </xf>
    <xf numFmtId="0" fontId="46" fillId="0" borderId="0" xfId="0" applyFont="1" applyAlignment="1">
      <alignment vertical="center"/>
    </xf>
    <xf numFmtId="0" fontId="74" fillId="0" borderId="7" xfId="0" applyFont="1" applyBorder="1" applyAlignment="1">
      <alignment horizontal="center" vertical="center" shrinkToFit="1"/>
    </xf>
    <xf numFmtId="0" fontId="58" fillId="0" borderId="7" xfId="0" applyFont="1" applyBorder="1" applyAlignment="1">
      <alignment horizontal="center" vertical="center" shrinkToFit="1"/>
    </xf>
    <xf numFmtId="0" fontId="48" fillId="9" borderId="2" xfId="0" applyFont="1" applyFill="1" applyBorder="1" applyAlignment="1">
      <alignment vertical="center"/>
    </xf>
    <xf numFmtId="0" fontId="48" fillId="9" borderId="3" xfId="0" applyFont="1" applyFill="1" applyBorder="1" applyAlignment="1">
      <alignment vertical="center"/>
    </xf>
    <xf numFmtId="0" fontId="48" fillId="9" borderId="4" xfId="0" applyFont="1" applyFill="1" applyBorder="1" applyAlignment="1">
      <alignment vertical="center"/>
    </xf>
    <xf numFmtId="0" fontId="48" fillId="9" borderId="6" xfId="0" applyFont="1" applyFill="1" applyBorder="1" applyAlignment="1">
      <alignment vertical="center"/>
    </xf>
    <xf numFmtId="0" fontId="48" fillId="9" borderId="7" xfId="0" applyFont="1" applyFill="1" applyBorder="1" applyAlignment="1">
      <alignment vertical="center"/>
    </xf>
    <xf numFmtId="0" fontId="48" fillId="9" borderId="8" xfId="0" applyFont="1" applyFill="1" applyBorder="1" applyAlignment="1">
      <alignment vertical="center"/>
    </xf>
    <xf numFmtId="0" fontId="76" fillId="0" borderId="7" xfId="0" applyFont="1" applyBorder="1" applyAlignment="1">
      <alignment horizontal="center" vertical="center" shrinkToFit="1"/>
    </xf>
    <xf numFmtId="0" fontId="58" fillId="0" borderId="2" xfId="0" applyFont="1" applyFill="1" applyBorder="1" applyAlignment="1" applyProtection="1">
      <alignment horizontal="center" vertical="center"/>
      <protection locked="0"/>
    </xf>
    <xf numFmtId="0" fontId="58" fillId="0" borderId="3" xfId="0" applyFont="1" applyFill="1" applyBorder="1" applyAlignment="1" applyProtection="1">
      <alignment horizontal="center" vertical="center"/>
      <protection locked="0"/>
    </xf>
    <xf numFmtId="0" fontId="58" fillId="0" borderId="4" xfId="0" applyFont="1" applyFill="1" applyBorder="1" applyAlignment="1" applyProtection="1">
      <alignment horizontal="center" vertical="center"/>
      <protection locked="0"/>
    </xf>
    <xf numFmtId="0" fontId="58" fillId="0" borderId="6" xfId="0" applyFont="1" applyFill="1" applyBorder="1" applyAlignment="1" applyProtection="1">
      <alignment horizontal="center" vertical="center"/>
      <protection locked="0"/>
    </xf>
    <xf numFmtId="0" fontId="58" fillId="0" borderId="7" xfId="0" applyFont="1" applyFill="1" applyBorder="1" applyAlignment="1" applyProtection="1">
      <alignment horizontal="center" vertical="center"/>
      <protection locked="0"/>
    </xf>
    <xf numFmtId="0" fontId="58" fillId="0" borderId="8" xfId="0" applyFont="1" applyFill="1" applyBorder="1" applyAlignment="1" applyProtection="1">
      <alignment horizontal="center" vertical="center"/>
      <protection locked="0"/>
    </xf>
    <xf numFmtId="0" fontId="47" fillId="0" borderId="0" xfId="0" applyFont="1" applyBorder="1" applyAlignment="1">
      <alignment horizontal="center" vertical="center"/>
    </xf>
    <xf numFmtId="0" fontId="47" fillId="0" borderId="0" xfId="0" applyFont="1" applyBorder="1" applyAlignment="1">
      <alignment vertical="center" wrapText="1"/>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47" fillId="0" borderId="2" xfId="0" applyFont="1" applyBorder="1" applyAlignment="1">
      <alignment vertical="center" wrapText="1"/>
    </xf>
    <xf numFmtId="0" fontId="47" fillId="0" borderId="3" xfId="0" applyFont="1" applyBorder="1" applyAlignment="1">
      <alignment vertical="center" wrapText="1"/>
    </xf>
    <xf numFmtId="0" fontId="47" fillId="0" borderId="4" xfId="0" applyFont="1" applyBorder="1" applyAlignment="1">
      <alignment vertical="center" wrapText="1"/>
    </xf>
    <xf numFmtId="0" fontId="47" fillId="0" borderId="5" xfId="0" applyFont="1" applyBorder="1" applyAlignment="1">
      <alignment vertical="center" wrapText="1"/>
    </xf>
    <xf numFmtId="0" fontId="47" fillId="0" borderId="1" xfId="0" applyFont="1" applyBorder="1" applyAlignment="1">
      <alignment vertical="center" wrapText="1"/>
    </xf>
    <xf numFmtId="0" fontId="47" fillId="0" borderId="6" xfId="0" applyFont="1" applyBorder="1" applyAlignment="1">
      <alignment vertical="center" wrapText="1"/>
    </xf>
    <xf numFmtId="0" fontId="47" fillId="0" borderId="7" xfId="0" applyFont="1" applyBorder="1" applyAlignment="1">
      <alignment vertical="center" wrapText="1"/>
    </xf>
    <xf numFmtId="0" fontId="47" fillId="0" borderId="8" xfId="0" applyFont="1" applyBorder="1" applyAlignment="1">
      <alignment vertical="center" wrapText="1"/>
    </xf>
    <xf numFmtId="0" fontId="50" fillId="0" borderId="0" xfId="0" applyFont="1" applyBorder="1" applyAlignment="1">
      <alignment horizontal="center"/>
    </xf>
    <xf numFmtId="0" fontId="50" fillId="0" borderId="7" xfId="0" applyFont="1" applyBorder="1" applyAlignment="1">
      <alignment horizontal="center"/>
    </xf>
    <xf numFmtId="0" fontId="47" fillId="0" borderId="7" xfId="0" applyFont="1" applyBorder="1" applyAlignment="1">
      <alignment horizontal="center"/>
    </xf>
    <xf numFmtId="0" fontId="47" fillId="10" borderId="2" xfId="0" applyFont="1" applyFill="1" applyBorder="1" applyAlignment="1">
      <alignment horizontal="center" vertical="center"/>
    </xf>
  </cellXfs>
  <cellStyles count="18">
    <cellStyle name="パーセント 2" xfId="1"/>
    <cellStyle name="パーセント 2 2" xfId="15"/>
    <cellStyle name="パーセント 3" xfId="14"/>
    <cellStyle name="ハイパーリンク" xfId="2" builtinId="8"/>
    <cellStyle name="桁区切り" xfId="3" builtinId="6"/>
    <cellStyle name="桁区切り 2" xfId="4"/>
    <cellStyle name="桁区切り 3" xfId="5"/>
    <cellStyle name="桁区切り 3 2" xfId="16"/>
    <cellStyle name="桁区切り 4" xfId="6"/>
    <cellStyle name="標準" xfId="0" builtinId="0"/>
    <cellStyle name="標準 2" xfId="7"/>
    <cellStyle name="標準 3" xfId="8"/>
    <cellStyle name="標準 4" xfId="9"/>
    <cellStyle name="標準 5" xfId="10"/>
    <cellStyle name="標準_170125地球温暖化対策計画書(山内修正案）" xfId="11"/>
    <cellStyle name="標準_kokuji6_tokuteisanteihoukoku(100315)" xfId="12"/>
    <cellStyle name="標準_算定A号様式(その他ガス削減量算定ガイドライン)入力用110210" xfId="17"/>
    <cellStyle name="標準_第１号様式の２０（特定テナント等計画書提出書）" xfId="13"/>
  </cellStyles>
  <dxfs count="28">
    <dxf>
      <fill>
        <patternFill>
          <bgColor theme="9" tint="0.59996337778862885"/>
        </patternFill>
      </fill>
    </dxf>
    <dxf>
      <font>
        <color theme="0"/>
      </font>
      <fill>
        <patternFill>
          <bgColor theme="0"/>
        </patternFill>
      </fill>
      <border>
        <left/>
        <right/>
        <top/>
        <bottom/>
        <vertical/>
        <horizontal/>
      </border>
    </dxf>
    <dxf>
      <font>
        <condense val="0"/>
        <extend val="0"/>
        <color indexed="23"/>
      </font>
    </dxf>
    <dxf>
      <font>
        <condense val="0"/>
        <extend val="0"/>
        <color indexed="48"/>
      </font>
    </dxf>
    <dxf>
      <font>
        <condense val="0"/>
        <extend val="0"/>
        <color indexed="11"/>
      </font>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9"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2"/>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661" name="AutoShape 1">
          <a:extLst>
            <a:ext uri="{FF2B5EF4-FFF2-40B4-BE49-F238E27FC236}">
              <a16:creationId xmlns:a16="http://schemas.microsoft.com/office/drawing/2014/main" id="{00000000-0008-0000-0000-00000D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x14ac:dyDescent="0.15"/>
  <cols>
    <col min="1" max="1" width="2.375" style="139" customWidth="1"/>
    <col min="2" max="2" width="0.5" style="139" customWidth="1"/>
    <col min="3" max="3" width="1.125" style="139" customWidth="1"/>
    <col min="4" max="15" width="2.375" style="139" customWidth="1"/>
    <col min="16" max="16" width="1.125" style="139" customWidth="1"/>
    <col min="17" max="37" width="2.375" style="139" customWidth="1"/>
    <col min="38" max="38" width="0.625" style="139" customWidth="1"/>
    <col min="39" max="45" width="2.375" style="139" customWidth="1"/>
    <col min="46" max="47" width="9" style="139"/>
    <col min="48" max="48" width="0" style="139" hidden="1" customWidth="1"/>
    <col min="49" max="16384" width="9" style="139"/>
  </cols>
  <sheetData>
    <row r="1" spans="1:48" ht="16.5" customHeight="1" x14ac:dyDescent="0.15">
      <c r="A1" s="139" t="s">
        <v>431</v>
      </c>
    </row>
    <row r="2" spans="1:48" ht="3.75" customHeight="1" x14ac:dyDescent="0.15">
      <c r="B2" s="140"/>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2"/>
    </row>
    <row r="3" spans="1:48" ht="16.5" customHeight="1" x14ac:dyDescent="0.15">
      <c r="B3" s="143"/>
      <c r="C3" s="144"/>
      <c r="D3" s="145"/>
      <c r="E3" s="145"/>
      <c r="F3" s="145"/>
      <c r="G3" s="145"/>
      <c r="H3" s="145"/>
      <c r="I3" s="145"/>
      <c r="J3" s="145"/>
      <c r="K3" s="145"/>
      <c r="L3" s="145"/>
      <c r="M3" s="145"/>
      <c r="N3" s="145"/>
      <c r="O3" s="145"/>
      <c r="P3" s="145"/>
      <c r="Q3" s="145"/>
      <c r="R3" s="145"/>
      <c r="S3" s="145"/>
      <c r="T3" s="145"/>
      <c r="U3" s="145"/>
      <c r="V3" s="145"/>
      <c r="W3" s="145"/>
      <c r="X3" s="145"/>
      <c r="Y3" s="145"/>
      <c r="Z3" s="145"/>
      <c r="AA3" s="451">
        <v>2024</v>
      </c>
      <c r="AB3" s="451"/>
      <c r="AC3" s="451"/>
      <c r="AD3" s="144" t="s">
        <v>432</v>
      </c>
      <c r="AE3" s="451"/>
      <c r="AF3" s="452"/>
      <c r="AG3" s="144" t="s">
        <v>433</v>
      </c>
      <c r="AH3" s="451"/>
      <c r="AI3" s="451"/>
      <c r="AJ3" s="144" t="s">
        <v>434</v>
      </c>
      <c r="AK3" s="145"/>
      <c r="AL3" s="146"/>
    </row>
    <row r="4" spans="1:48" ht="16.5" customHeight="1" x14ac:dyDescent="0.15">
      <c r="B4" s="143"/>
      <c r="C4" s="144"/>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6"/>
    </row>
    <row r="5" spans="1:48" ht="16.5" customHeight="1" x14ac:dyDescent="0.15">
      <c r="B5" s="143"/>
      <c r="C5" s="144"/>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6"/>
    </row>
    <row r="6" spans="1:48" ht="16.5" customHeight="1" x14ac:dyDescent="0.15">
      <c r="B6" s="143"/>
      <c r="C6" s="144"/>
      <c r="D6" s="144"/>
      <c r="E6" s="147" t="s">
        <v>435</v>
      </c>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6"/>
    </row>
    <row r="7" spans="1:48" ht="16.5" customHeight="1" x14ac:dyDescent="0.15">
      <c r="B7" s="143"/>
      <c r="C7" s="144"/>
      <c r="D7" s="145"/>
      <c r="E7" s="145"/>
      <c r="F7" s="145"/>
      <c r="G7" s="145"/>
      <c r="H7" s="145"/>
      <c r="I7" s="145"/>
      <c r="J7" s="145"/>
      <c r="K7" s="145"/>
      <c r="L7" s="145"/>
      <c r="M7" s="145"/>
      <c r="N7" s="145"/>
      <c r="O7" s="145"/>
      <c r="P7" s="145"/>
      <c r="Q7" s="145"/>
      <c r="R7" s="145"/>
      <c r="S7" s="145"/>
      <c r="T7" s="455" t="s">
        <v>42</v>
      </c>
      <c r="U7" s="455"/>
      <c r="V7" s="455"/>
      <c r="W7" s="455"/>
      <c r="X7" s="455"/>
      <c r="Y7" s="455"/>
      <c r="Z7" s="455"/>
      <c r="AA7" s="455"/>
      <c r="AB7" s="455"/>
      <c r="AC7" s="455"/>
      <c r="AD7" s="455"/>
      <c r="AE7" s="455"/>
      <c r="AF7" s="455"/>
      <c r="AG7" s="455"/>
      <c r="AH7" s="455"/>
      <c r="AI7" s="455"/>
      <c r="AJ7" s="145"/>
      <c r="AK7" s="145"/>
      <c r="AL7" s="146"/>
      <c r="AV7" s="139" t="s">
        <v>42</v>
      </c>
    </row>
    <row r="8" spans="1:48" ht="16.5" customHeight="1" x14ac:dyDescent="0.15">
      <c r="B8" s="143"/>
      <c r="C8" s="144"/>
      <c r="D8" s="144"/>
      <c r="E8" s="144"/>
      <c r="F8" s="144"/>
      <c r="G8" s="144"/>
      <c r="H8" s="144"/>
      <c r="I8" s="144"/>
      <c r="J8" s="144"/>
      <c r="K8" s="144"/>
      <c r="L8" s="144"/>
      <c r="M8" s="144"/>
      <c r="N8" s="144"/>
      <c r="O8" s="144"/>
      <c r="P8" s="144"/>
      <c r="Q8" s="144"/>
      <c r="R8" s="144"/>
      <c r="S8" s="144"/>
      <c r="T8" s="453" t="s">
        <v>436</v>
      </c>
      <c r="U8" s="457"/>
      <c r="V8" s="457"/>
      <c r="W8" s="457"/>
      <c r="X8" s="456"/>
      <c r="Y8" s="456"/>
      <c r="Z8" s="456"/>
      <c r="AA8" s="456"/>
      <c r="AB8" s="456"/>
      <c r="AC8" s="456"/>
      <c r="AD8" s="456"/>
      <c r="AE8" s="456"/>
      <c r="AF8" s="456"/>
      <c r="AG8" s="456"/>
      <c r="AH8" s="456"/>
      <c r="AI8" s="456"/>
      <c r="AJ8" s="144"/>
      <c r="AK8" s="144"/>
      <c r="AL8" s="146"/>
      <c r="AV8" s="139" t="s">
        <v>43</v>
      </c>
    </row>
    <row r="9" spans="1:48" ht="16.5" customHeight="1" x14ac:dyDescent="0.15">
      <c r="B9" s="143"/>
      <c r="C9" s="144"/>
      <c r="D9" s="144"/>
      <c r="E9" s="144"/>
      <c r="F9" s="144"/>
      <c r="G9" s="144"/>
      <c r="H9" s="144"/>
      <c r="I9" s="144"/>
      <c r="J9" s="144"/>
      <c r="K9" s="144"/>
      <c r="L9" s="144"/>
      <c r="M9" s="144"/>
      <c r="N9" s="144"/>
      <c r="O9" s="144"/>
      <c r="P9" s="144"/>
      <c r="Q9" s="144"/>
      <c r="R9" s="144"/>
      <c r="S9" s="144"/>
      <c r="T9" s="457"/>
      <c r="U9" s="457"/>
      <c r="V9" s="457"/>
      <c r="W9" s="457"/>
      <c r="X9" s="456"/>
      <c r="Y9" s="456"/>
      <c r="Z9" s="456"/>
      <c r="AA9" s="456"/>
      <c r="AB9" s="456"/>
      <c r="AC9" s="456"/>
      <c r="AD9" s="456"/>
      <c r="AE9" s="456"/>
      <c r="AF9" s="456"/>
      <c r="AG9" s="456"/>
      <c r="AH9" s="456"/>
      <c r="AI9" s="456"/>
      <c r="AJ9" s="144"/>
      <c r="AK9" s="144"/>
      <c r="AL9" s="146"/>
    </row>
    <row r="10" spans="1:48" ht="16.5" customHeight="1" x14ac:dyDescent="0.15">
      <c r="B10" s="143"/>
      <c r="C10" s="144"/>
      <c r="D10" s="144"/>
      <c r="E10" s="144"/>
      <c r="F10" s="144"/>
      <c r="G10" s="144"/>
      <c r="H10" s="144"/>
      <c r="I10" s="144"/>
      <c r="J10" s="144"/>
      <c r="K10" s="144"/>
      <c r="L10" s="144"/>
      <c r="M10" s="144"/>
      <c r="N10" s="144"/>
      <c r="O10" s="144"/>
      <c r="P10" s="144"/>
      <c r="Q10" s="144"/>
      <c r="R10" s="144"/>
      <c r="S10" s="144"/>
      <c r="T10" s="144"/>
      <c r="U10" s="144"/>
      <c r="V10" s="144"/>
      <c r="X10" s="456"/>
      <c r="Y10" s="456"/>
      <c r="Z10" s="456"/>
      <c r="AA10" s="456"/>
      <c r="AB10" s="456"/>
      <c r="AC10" s="456"/>
      <c r="AD10" s="456"/>
      <c r="AE10" s="456"/>
      <c r="AF10" s="456"/>
      <c r="AG10" s="456"/>
      <c r="AH10" s="456"/>
      <c r="AI10" s="456"/>
      <c r="AJ10" s="144"/>
      <c r="AK10" s="144"/>
      <c r="AL10" s="146"/>
    </row>
    <row r="11" spans="1:48" ht="16.5" customHeight="1" x14ac:dyDescent="0.15">
      <c r="B11" s="143"/>
      <c r="C11" s="144"/>
      <c r="D11" s="144"/>
      <c r="E11" s="144"/>
      <c r="F11" s="144"/>
      <c r="G11" s="144"/>
      <c r="H11" s="144"/>
      <c r="I11" s="144"/>
      <c r="J11" s="144"/>
      <c r="K11" s="144"/>
      <c r="L11" s="144"/>
      <c r="M11" s="144"/>
      <c r="N11" s="144"/>
      <c r="O11" s="144"/>
      <c r="P11" s="144"/>
      <c r="Q11" s="144"/>
      <c r="R11" s="144"/>
      <c r="S11" s="144"/>
      <c r="T11" s="453" t="s">
        <v>438</v>
      </c>
      <c r="U11" s="454"/>
      <c r="V11" s="454"/>
      <c r="W11" s="454"/>
      <c r="X11" s="456"/>
      <c r="Y11" s="456"/>
      <c r="Z11" s="456"/>
      <c r="AA11" s="456"/>
      <c r="AB11" s="456"/>
      <c r="AC11" s="456"/>
      <c r="AD11" s="456"/>
      <c r="AE11" s="456"/>
      <c r="AF11" s="456"/>
      <c r="AG11" s="456"/>
      <c r="AH11" s="456"/>
      <c r="AI11" s="456"/>
      <c r="AJ11" s="150"/>
      <c r="AK11" s="144"/>
      <c r="AL11" s="146"/>
    </row>
    <row r="12" spans="1:48" ht="16.5" customHeight="1" x14ac:dyDescent="0.15">
      <c r="B12" s="143"/>
      <c r="C12" s="144"/>
      <c r="D12" s="144"/>
      <c r="E12" s="144"/>
      <c r="F12" s="144"/>
      <c r="G12" s="144"/>
      <c r="H12" s="144"/>
      <c r="I12" s="144"/>
      <c r="J12" s="144"/>
      <c r="K12" s="144"/>
      <c r="L12" s="144"/>
      <c r="M12" s="144"/>
      <c r="N12" s="144"/>
      <c r="O12" s="144"/>
      <c r="P12" s="144"/>
      <c r="Q12" s="144"/>
      <c r="R12" s="144"/>
      <c r="S12" s="144"/>
      <c r="T12" s="148"/>
      <c r="U12" s="149"/>
      <c r="V12" s="149"/>
      <c r="W12" s="149"/>
      <c r="X12" s="456"/>
      <c r="Y12" s="456"/>
      <c r="Z12" s="456"/>
      <c r="AA12" s="456"/>
      <c r="AB12" s="456"/>
      <c r="AC12" s="456"/>
      <c r="AD12" s="456"/>
      <c r="AE12" s="456"/>
      <c r="AF12" s="456"/>
      <c r="AG12" s="456"/>
      <c r="AH12" s="456"/>
      <c r="AI12" s="456"/>
      <c r="AJ12" s="150" t="s">
        <v>439</v>
      </c>
      <c r="AK12" s="144"/>
      <c r="AL12" s="146"/>
    </row>
    <row r="13" spans="1:48" ht="16.5" customHeight="1" x14ac:dyDescent="0.15">
      <c r="B13" s="143"/>
      <c r="C13" s="144"/>
      <c r="D13" s="144"/>
      <c r="E13" s="144"/>
      <c r="F13" s="144"/>
      <c r="G13" s="144"/>
      <c r="H13" s="144"/>
      <c r="I13" s="144"/>
      <c r="J13" s="144"/>
      <c r="K13" s="144"/>
      <c r="L13" s="144"/>
      <c r="M13" s="144"/>
      <c r="N13" s="144"/>
      <c r="O13" s="144"/>
      <c r="P13" s="144"/>
      <c r="Q13" s="144"/>
      <c r="R13" s="144"/>
      <c r="S13" s="144"/>
      <c r="T13" s="144"/>
      <c r="U13" s="144"/>
      <c r="V13" s="144"/>
      <c r="W13" s="144"/>
      <c r="X13" s="456"/>
      <c r="Y13" s="456"/>
      <c r="Z13" s="456"/>
      <c r="AA13" s="456"/>
      <c r="AB13" s="456"/>
      <c r="AC13" s="456"/>
      <c r="AD13" s="456"/>
      <c r="AE13" s="456"/>
      <c r="AF13" s="456"/>
      <c r="AG13" s="456"/>
      <c r="AH13" s="456"/>
      <c r="AI13" s="456"/>
      <c r="AJ13" s="144"/>
      <c r="AK13" s="144"/>
      <c r="AL13" s="146"/>
    </row>
    <row r="14" spans="1:48" ht="16.5" customHeight="1" x14ac:dyDescent="0.15">
      <c r="B14" s="143"/>
      <c r="C14" s="144"/>
      <c r="D14" s="144"/>
      <c r="E14" s="144"/>
      <c r="F14" s="144"/>
      <c r="G14" s="144"/>
      <c r="H14" s="144"/>
      <c r="I14" s="144"/>
      <c r="J14" s="144"/>
      <c r="K14" s="144"/>
      <c r="L14" s="144"/>
      <c r="M14" s="144"/>
      <c r="N14" s="144"/>
      <c r="O14" s="144"/>
      <c r="P14" s="144"/>
      <c r="Q14" s="144"/>
      <c r="R14" s="144"/>
      <c r="S14" s="144"/>
      <c r="T14" s="144"/>
      <c r="U14" s="144"/>
      <c r="V14" s="497" t="s">
        <v>440</v>
      </c>
      <c r="W14" s="497"/>
      <c r="X14" s="497"/>
      <c r="Y14" s="497"/>
      <c r="Z14" s="497"/>
      <c r="AA14" s="497"/>
      <c r="AB14" s="497"/>
      <c r="AC14" s="497"/>
      <c r="AD14" s="497"/>
      <c r="AE14" s="497"/>
      <c r="AF14" s="497"/>
      <c r="AG14" s="497"/>
      <c r="AH14" s="497"/>
      <c r="AI14" s="497"/>
      <c r="AJ14" s="497"/>
      <c r="AK14" s="144"/>
      <c r="AL14" s="146"/>
    </row>
    <row r="15" spans="1:48" ht="16.5" customHeight="1" x14ac:dyDescent="0.15">
      <c r="B15" s="143"/>
      <c r="C15" s="144"/>
      <c r="D15" s="144"/>
      <c r="E15" s="144"/>
      <c r="F15" s="144"/>
      <c r="G15" s="144"/>
      <c r="H15" s="144"/>
      <c r="I15" s="144"/>
      <c r="J15" s="144"/>
      <c r="K15" s="144"/>
      <c r="L15" s="144"/>
      <c r="M15" s="144"/>
      <c r="N15" s="144"/>
      <c r="O15" s="144"/>
      <c r="P15" s="144"/>
      <c r="Q15" s="144"/>
      <c r="R15" s="144"/>
      <c r="S15" s="144"/>
      <c r="T15" s="144"/>
      <c r="U15" s="144"/>
      <c r="V15" s="497"/>
      <c r="W15" s="497"/>
      <c r="X15" s="497"/>
      <c r="Y15" s="497"/>
      <c r="Z15" s="497"/>
      <c r="AA15" s="497"/>
      <c r="AB15" s="497"/>
      <c r="AC15" s="497"/>
      <c r="AD15" s="497"/>
      <c r="AE15" s="497"/>
      <c r="AF15" s="497"/>
      <c r="AG15" s="497"/>
      <c r="AH15" s="497"/>
      <c r="AI15" s="497"/>
      <c r="AJ15" s="497"/>
      <c r="AK15" s="144"/>
      <c r="AL15" s="146"/>
    </row>
    <row r="16" spans="1:48" ht="16.5" customHeight="1" x14ac:dyDescent="0.15">
      <c r="B16" s="143"/>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6"/>
    </row>
    <row r="17" spans="2:38" ht="16.5" customHeight="1" x14ac:dyDescent="0.15">
      <c r="B17" s="143"/>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6"/>
    </row>
    <row r="18" spans="2:38" ht="16.5" customHeight="1" x14ac:dyDescent="0.15">
      <c r="B18" s="143"/>
      <c r="C18" s="496" t="s">
        <v>441</v>
      </c>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6"/>
      <c r="AI18" s="496"/>
      <c r="AJ18" s="496"/>
      <c r="AK18" s="496"/>
      <c r="AL18" s="146"/>
    </row>
    <row r="19" spans="2:38" ht="16.5" customHeight="1" x14ac:dyDescent="0.15">
      <c r="B19" s="143"/>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146"/>
    </row>
    <row r="20" spans="2:38" ht="16.5" customHeight="1" x14ac:dyDescent="0.15">
      <c r="B20" s="143"/>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6"/>
    </row>
    <row r="21" spans="2:38" ht="16.5" customHeight="1" x14ac:dyDescent="0.15">
      <c r="B21" s="143"/>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6"/>
    </row>
    <row r="22" spans="2:38" ht="16.5" customHeight="1" x14ac:dyDescent="0.15">
      <c r="B22" s="143"/>
      <c r="C22" s="144"/>
      <c r="D22" s="491" t="s">
        <v>442</v>
      </c>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146"/>
    </row>
    <row r="23" spans="2:38" ht="16.5" customHeight="1" x14ac:dyDescent="0.15">
      <c r="B23" s="143"/>
      <c r="C23" s="144"/>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146"/>
    </row>
    <row r="24" spans="2:38" ht="16.5" customHeight="1" x14ac:dyDescent="0.15">
      <c r="B24" s="143"/>
      <c r="C24" s="144"/>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146"/>
    </row>
    <row r="25" spans="2:38" ht="16.5" customHeight="1" x14ac:dyDescent="0.15">
      <c r="B25" s="143"/>
      <c r="C25" s="140"/>
      <c r="D25" s="462" t="s">
        <v>443</v>
      </c>
      <c r="E25" s="462"/>
      <c r="F25" s="462"/>
      <c r="G25" s="462"/>
      <c r="H25" s="462"/>
      <c r="I25" s="462"/>
      <c r="J25" s="462"/>
      <c r="K25" s="462"/>
      <c r="L25" s="462"/>
      <c r="M25" s="462"/>
      <c r="N25" s="462"/>
      <c r="O25" s="462"/>
      <c r="P25" s="151"/>
      <c r="Q25" s="467"/>
      <c r="R25" s="468"/>
      <c r="S25" s="468"/>
      <c r="T25" s="468"/>
      <c r="U25" s="468"/>
      <c r="V25" s="468"/>
      <c r="W25" s="468"/>
      <c r="X25" s="468"/>
      <c r="Y25" s="468"/>
      <c r="Z25" s="468"/>
      <c r="AA25" s="468"/>
      <c r="AB25" s="468"/>
      <c r="AC25" s="468"/>
      <c r="AD25" s="468"/>
      <c r="AE25" s="468"/>
      <c r="AF25" s="468"/>
      <c r="AG25" s="468"/>
      <c r="AH25" s="468"/>
      <c r="AI25" s="468"/>
      <c r="AJ25" s="468"/>
      <c r="AK25" s="469"/>
      <c r="AL25" s="146"/>
    </row>
    <row r="26" spans="2:38" ht="16.5" customHeight="1" x14ac:dyDescent="0.15">
      <c r="B26" s="143"/>
      <c r="C26" s="152"/>
      <c r="D26" s="463"/>
      <c r="E26" s="463"/>
      <c r="F26" s="463"/>
      <c r="G26" s="463"/>
      <c r="H26" s="463"/>
      <c r="I26" s="463"/>
      <c r="J26" s="463"/>
      <c r="K26" s="463"/>
      <c r="L26" s="463"/>
      <c r="M26" s="463"/>
      <c r="N26" s="463"/>
      <c r="O26" s="463"/>
      <c r="P26" s="153"/>
      <c r="Q26" s="498"/>
      <c r="R26" s="499"/>
      <c r="S26" s="499"/>
      <c r="T26" s="499"/>
      <c r="U26" s="499"/>
      <c r="V26" s="499"/>
      <c r="W26" s="499"/>
      <c r="X26" s="499"/>
      <c r="Y26" s="499"/>
      <c r="Z26" s="499"/>
      <c r="AA26" s="499"/>
      <c r="AB26" s="499"/>
      <c r="AC26" s="499"/>
      <c r="AD26" s="499"/>
      <c r="AE26" s="499"/>
      <c r="AF26" s="499"/>
      <c r="AG26" s="499"/>
      <c r="AH26" s="499"/>
      <c r="AI26" s="499"/>
      <c r="AJ26" s="499"/>
      <c r="AK26" s="500"/>
      <c r="AL26" s="146"/>
    </row>
    <row r="27" spans="2:38" ht="16.5" customHeight="1" x14ac:dyDescent="0.15">
      <c r="B27" s="143"/>
      <c r="C27" s="140"/>
      <c r="D27" s="462" t="s">
        <v>444</v>
      </c>
      <c r="E27" s="462"/>
      <c r="F27" s="462"/>
      <c r="G27" s="462"/>
      <c r="H27" s="462"/>
      <c r="I27" s="462"/>
      <c r="J27" s="462"/>
      <c r="K27" s="462"/>
      <c r="L27" s="462"/>
      <c r="M27" s="462"/>
      <c r="N27" s="462"/>
      <c r="O27" s="462"/>
      <c r="P27" s="151"/>
      <c r="Q27" s="492"/>
      <c r="R27" s="493"/>
      <c r="S27" s="493"/>
      <c r="T27" s="493"/>
      <c r="U27" s="493"/>
      <c r="V27" s="478" t="s">
        <v>437</v>
      </c>
      <c r="W27" s="480"/>
      <c r="X27" s="481"/>
      <c r="Y27" s="481"/>
      <c r="Z27" s="481"/>
      <c r="AA27" s="481"/>
      <c r="AB27" s="481"/>
      <c r="AC27" s="481"/>
      <c r="AD27" s="481"/>
      <c r="AE27" s="481"/>
      <c r="AF27" s="481"/>
      <c r="AG27" s="481"/>
      <c r="AH27" s="481"/>
      <c r="AI27" s="481"/>
      <c r="AJ27" s="481"/>
      <c r="AK27" s="482"/>
      <c r="AL27" s="146"/>
    </row>
    <row r="28" spans="2:38" ht="16.5" customHeight="1" x14ac:dyDescent="0.15">
      <c r="B28" s="143"/>
      <c r="C28" s="152"/>
      <c r="D28" s="463"/>
      <c r="E28" s="463"/>
      <c r="F28" s="463"/>
      <c r="G28" s="463"/>
      <c r="H28" s="463"/>
      <c r="I28" s="463"/>
      <c r="J28" s="463"/>
      <c r="K28" s="463"/>
      <c r="L28" s="463"/>
      <c r="M28" s="463"/>
      <c r="N28" s="463"/>
      <c r="O28" s="463"/>
      <c r="P28" s="153"/>
      <c r="Q28" s="494"/>
      <c r="R28" s="495"/>
      <c r="S28" s="495"/>
      <c r="T28" s="495"/>
      <c r="U28" s="495"/>
      <c r="V28" s="479"/>
      <c r="W28" s="483"/>
      <c r="X28" s="483"/>
      <c r="Y28" s="483"/>
      <c r="Z28" s="483"/>
      <c r="AA28" s="483"/>
      <c r="AB28" s="483"/>
      <c r="AC28" s="483"/>
      <c r="AD28" s="483"/>
      <c r="AE28" s="483"/>
      <c r="AF28" s="483"/>
      <c r="AG28" s="483"/>
      <c r="AH28" s="483"/>
      <c r="AI28" s="483"/>
      <c r="AJ28" s="483"/>
      <c r="AK28" s="484"/>
      <c r="AL28" s="146"/>
    </row>
    <row r="29" spans="2:38" ht="16.5" customHeight="1" x14ac:dyDescent="0.15">
      <c r="B29" s="143"/>
      <c r="C29" s="143"/>
      <c r="D29" s="462" t="s">
        <v>445</v>
      </c>
      <c r="E29" s="462"/>
      <c r="F29" s="462"/>
      <c r="G29" s="462"/>
      <c r="H29" s="462"/>
      <c r="I29" s="462"/>
      <c r="J29" s="462"/>
      <c r="K29" s="462"/>
      <c r="L29" s="462"/>
      <c r="M29" s="462"/>
      <c r="N29" s="462"/>
      <c r="O29" s="462"/>
      <c r="P29" s="154"/>
      <c r="Q29" s="485"/>
      <c r="R29" s="486"/>
      <c r="S29" s="486"/>
      <c r="T29" s="486"/>
      <c r="U29" s="486"/>
      <c r="V29" s="486"/>
      <c r="W29" s="486"/>
      <c r="X29" s="486"/>
      <c r="Y29" s="486"/>
      <c r="Z29" s="486"/>
      <c r="AA29" s="486"/>
      <c r="AB29" s="486"/>
      <c r="AC29" s="486"/>
      <c r="AD29" s="486"/>
      <c r="AE29" s="486"/>
      <c r="AF29" s="486"/>
      <c r="AG29" s="486"/>
      <c r="AH29" s="486"/>
      <c r="AI29" s="486"/>
      <c r="AJ29" s="486"/>
      <c r="AK29" s="487"/>
      <c r="AL29" s="146"/>
    </row>
    <row r="30" spans="2:38" ht="16.5" customHeight="1" x14ac:dyDescent="0.15">
      <c r="B30" s="143"/>
      <c r="C30" s="143"/>
      <c r="D30" s="463"/>
      <c r="E30" s="463"/>
      <c r="F30" s="463"/>
      <c r="G30" s="463"/>
      <c r="H30" s="463"/>
      <c r="I30" s="463"/>
      <c r="J30" s="463"/>
      <c r="K30" s="463"/>
      <c r="L30" s="463"/>
      <c r="M30" s="463"/>
      <c r="N30" s="463"/>
      <c r="O30" s="463"/>
      <c r="P30" s="154"/>
      <c r="Q30" s="488"/>
      <c r="R30" s="489"/>
      <c r="S30" s="489"/>
      <c r="T30" s="489"/>
      <c r="U30" s="489"/>
      <c r="V30" s="489"/>
      <c r="W30" s="489"/>
      <c r="X30" s="489"/>
      <c r="Y30" s="489"/>
      <c r="Z30" s="489"/>
      <c r="AA30" s="489"/>
      <c r="AB30" s="489"/>
      <c r="AC30" s="489"/>
      <c r="AD30" s="489"/>
      <c r="AE30" s="489"/>
      <c r="AF30" s="489"/>
      <c r="AG30" s="489"/>
      <c r="AH30" s="489"/>
      <c r="AI30" s="489"/>
      <c r="AJ30" s="489"/>
      <c r="AK30" s="490"/>
      <c r="AL30" s="146"/>
    </row>
    <row r="31" spans="2:38" ht="16.5" customHeight="1" x14ac:dyDescent="0.15">
      <c r="B31" s="143"/>
      <c r="C31" s="140"/>
      <c r="D31" s="462" t="s">
        <v>446</v>
      </c>
      <c r="E31" s="462"/>
      <c r="F31" s="462"/>
      <c r="G31" s="462"/>
      <c r="H31" s="462"/>
      <c r="I31" s="462"/>
      <c r="J31" s="462"/>
      <c r="K31" s="462"/>
      <c r="L31" s="462"/>
      <c r="M31" s="462"/>
      <c r="N31" s="462"/>
      <c r="O31" s="462"/>
      <c r="P31" s="135"/>
      <c r="Q31" s="472" t="s">
        <v>447</v>
      </c>
      <c r="R31" s="473"/>
      <c r="S31" s="473"/>
      <c r="T31" s="473"/>
      <c r="U31" s="473"/>
      <c r="V31" s="473"/>
      <c r="W31" s="473"/>
      <c r="X31" s="473"/>
      <c r="Y31" s="473"/>
      <c r="Z31" s="473"/>
      <c r="AA31" s="473"/>
      <c r="AB31" s="473"/>
      <c r="AC31" s="473"/>
      <c r="AD31" s="473"/>
      <c r="AE31" s="473"/>
      <c r="AF31" s="473"/>
      <c r="AG31" s="473"/>
      <c r="AH31" s="473"/>
      <c r="AI31" s="473"/>
      <c r="AJ31" s="473"/>
      <c r="AK31" s="474"/>
      <c r="AL31" s="146"/>
    </row>
    <row r="32" spans="2:38" ht="16.5" customHeight="1" x14ac:dyDescent="0.15">
      <c r="B32" s="143"/>
      <c r="C32" s="152"/>
      <c r="D32" s="463"/>
      <c r="E32" s="463"/>
      <c r="F32" s="463"/>
      <c r="G32" s="463"/>
      <c r="H32" s="463"/>
      <c r="I32" s="463"/>
      <c r="J32" s="463"/>
      <c r="K32" s="463"/>
      <c r="L32" s="463"/>
      <c r="M32" s="463"/>
      <c r="N32" s="463"/>
      <c r="O32" s="463"/>
      <c r="P32" s="133"/>
      <c r="Q32" s="475"/>
      <c r="R32" s="476"/>
      <c r="S32" s="476"/>
      <c r="T32" s="476"/>
      <c r="U32" s="476"/>
      <c r="V32" s="476"/>
      <c r="W32" s="476"/>
      <c r="X32" s="476"/>
      <c r="Y32" s="476"/>
      <c r="Z32" s="476"/>
      <c r="AA32" s="476"/>
      <c r="AB32" s="476"/>
      <c r="AC32" s="476"/>
      <c r="AD32" s="476"/>
      <c r="AE32" s="476"/>
      <c r="AF32" s="476"/>
      <c r="AG32" s="476"/>
      <c r="AH32" s="476"/>
      <c r="AI32" s="476"/>
      <c r="AJ32" s="476"/>
      <c r="AK32" s="477"/>
      <c r="AL32" s="146"/>
    </row>
    <row r="33" spans="2:38" ht="16.5" customHeight="1" x14ac:dyDescent="0.15">
      <c r="B33" s="143"/>
      <c r="C33" s="140"/>
      <c r="D33" s="462" t="s">
        <v>448</v>
      </c>
      <c r="E33" s="462"/>
      <c r="F33" s="462"/>
      <c r="G33" s="462"/>
      <c r="H33" s="462"/>
      <c r="I33" s="462"/>
      <c r="J33" s="462"/>
      <c r="K33" s="462"/>
      <c r="L33" s="462"/>
      <c r="M33" s="462"/>
      <c r="N33" s="462"/>
      <c r="O33" s="462"/>
      <c r="P33" s="155"/>
      <c r="Q33" s="156" t="s">
        <v>449</v>
      </c>
      <c r="R33" s="137"/>
      <c r="S33" s="137"/>
      <c r="T33" s="138"/>
      <c r="U33" s="467"/>
      <c r="V33" s="468"/>
      <c r="W33" s="468"/>
      <c r="X33" s="468"/>
      <c r="Y33" s="468"/>
      <c r="Z33" s="468"/>
      <c r="AA33" s="468"/>
      <c r="AB33" s="468"/>
      <c r="AC33" s="468"/>
      <c r="AD33" s="468"/>
      <c r="AE33" s="468"/>
      <c r="AF33" s="468"/>
      <c r="AG33" s="468"/>
      <c r="AH33" s="468"/>
      <c r="AI33" s="468"/>
      <c r="AJ33" s="468"/>
      <c r="AK33" s="469"/>
      <c r="AL33" s="146"/>
    </row>
    <row r="34" spans="2:38" ht="16.5" customHeight="1" x14ac:dyDescent="0.15">
      <c r="B34" s="143"/>
      <c r="C34" s="143"/>
      <c r="D34" s="453"/>
      <c r="E34" s="453"/>
      <c r="F34" s="453"/>
      <c r="G34" s="453"/>
      <c r="H34" s="453"/>
      <c r="I34" s="453"/>
      <c r="J34" s="453"/>
      <c r="K34" s="453"/>
      <c r="L34" s="453"/>
      <c r="M34" s="453"/>
      <c r="N34" s="453"/>
      <c r="O34" s="453"/>
      <c r="P34" s="157"/>
      <c r="Q34" s="156" t="s">
        <v>450</v>
      </c>
      <c r="R34" s="137"/>
      <c r="S34" s="137"/>
      <c r="T34" s="138"/>
      <c r="U34" s="467"/>
      <c r="V34" s="468"/>
      <c r="W34" s="468"/>
      <c r="X34" s="468"/>
      <c r="Y34" s="468"/>
      <c r="Z34" s="468"/>
      <c r="AA34" s="468"/>
      <c r="AB34" s="468"/>
      <c r="AC34" s="468"/>
      <c r="AD34" s="468"/>
      <c r="AE34" s="468"/>
      <c r="AF34" s="468"/>
      <c r="AG34" s="468"/>
      <c r="AH34" s="468"/>
      <c r="AI34" s="468"/>
      <c r="AJ34" s="468"/>
      <c r="AK34" s="469"/>
      <c r="AL34" s="146"/>
    </row>
    <row r="35" spans="2:38" ht="16.5" customHeight="1" x14ac:dyDescent="0.15">
      <c r="B35" s="143"/>
      <c r="C35" s="143"/>
      <c r="D35" s="453"/>
      <c r="E35" s="453"/>
      <c r="F35" s="453"/>
      <c r="G35" s="453"/>
      <c r="H35" s="453"/>
      <c r="I35" s="453"/>
      <c r="J35" s="453"/>
      <c r="K35" s="453"/>
      <c r="L35" s="453"/>
      <c r="M35" s="453"/>
      <c r="N35" s="453"/>
      <c r="O35" s="453"/>
      <c r="P35" s="157"/>
      <c r="Q35" s="156" t="s">
        <v>436</v>
      </c>
      <c r="R35" s="137"/>
      <c r="S35" s="137"/>
      <c r="T35" s="138"/>
      <c r="U35" s="470"/>
      <c r="V35" s="470"/>
      <c r="W35" s="470"/>
      <c r="X35" s="470"/>
      <c r="Y35" s="470"/>
      <c r="Z35" s="470"/>
      <c r="AA35" s="470"/>
      <c r="AB35" s="470"/>
      <c r="AC35" s="470"/>
      <c r="AD35" s="470"/>
      <c r="AE35" s="470"/>
      <c r="AF35" s="470"/>
      <c r="AG35" s="470"/>
      <c r="AH35" s="470"/>
      <c r="AI35" s="470"/>
      <c r="AJ35" s="470"/>
      <c r="AK35" s="470"/>
      <c r="AL35" s="146"/>
    </row>
    <row r="36" spans="2:38" ht="16.5" customHeight="1" x14ac:dyDescent="0.15">
      <c r="B36" s="143"/>
      <c r="C36" s="143"/>
      <c r="D36" s="453"/>
      <c r="E36" s="453"/>
      <c r="F36" s="453"/>
      <c r="G36" s="453"/>
      <c r="H36" s="453"/>
      <c r="I36" s="453"/>
      <c r="J36" s="453"/>
      <c r="K36" s="453"/>
      <c r="L36" s="453"/>
      <c r="M36" s="453"/>
      <c r="N36" s="453"/>
      <c r="O36" s="453"/>
      <c r="P36" s="146"/>
      <c r="Q36" s="136" t="s">
        <v>451</v>
      </c>
      <c r="R36" s="137"/>
      <c r="S36" s="137"/>
      <c r="T36" s="138"/>
      <c r="U36" s="470"/>
      <c r="V36" s="470"/>
      <c r="W36" s="470"/>
      <c r="X36" s="470"/>
      <c r="Y36" s="470"/>
      <c r="Z36" s="470"/>
      <c r="AA36" s="470"/>
      <c r="AB36" s="470"/>
      <c r="AC36" s="470"/>
      <c r="AD36" s="470"/>
      <c r="AE36" s="470"/>
      <c r="AF36" s="470"/>
      <c r="AG36" s="470"/>
      <c r="AH36" s="470"/>
      <c r="AI36" s="470"/>
      <c r="AJ36" s="470"/>
      <c r="AK36" s="470"/>
      <c r="AL36" s="146"/>
    </row>
    <row r="37" spans="2:38" ht="16.5" customHeight="1" x14ac:dyDescent="0.15">
      <c r="B37" s="143"/>
      <c r="C37" s="143"/>
      <c r="D37" s="453"/>
      <c r="E37" s="453"/>
      <c r="F37" s="453"/>
      <c r="G37" s="453"/>
      <c r="H37" s="453"/>
      <c r="I37" s="453"/>
      <c r="J37" s="453"/>
      <c r="K37" s="453"/>
      <c r="L37" s="453"/>
      <c r="M37" s="453"/>
      <c r="N37" s="453"/>
      <c r="O37" s="453"/>
      <c r="P37" s="146"/>
      <c r="Q37" s="136" t="s">
        <v>452</v>
      </c>
      <c r="R37" s="137"/>
      <c r="S37" s="137"/>
      <c r="T37" s="138"/>
      <c r="U37" s="470"/>
      <c r="V37" s="470"/>
      <c r="W37" s="470"/>
      <c r="X37" s="470"/>
      <c r="Y37" s="470"/>
      <c r="Z37" s="470"/>
      <c r="AA37" s="470"/>
      <c r="AB37" s="470"/>
      <c r="AC37" s="470"/>
      <c r="AD37" s="470"/>
      <c r="AE37" s="470"/>
      <c r="AF37" s="470"/>
      <c r="AG37" s="470"/>
      <c r="AH37" s="470"/>
      <c r="AI37" s="470"/>
      <c r="AJ37" s="470"/>
      <c r="AK37" s="470"/>
      <c r="AL37" s="146"/>
    </row>
    <row r="38" spans="2:38" ht="15.75" customHeight="1" x14ac:dyDescent="0.15">
      <c r="B38" s="143"/>
      <c r="C38" s="143"/>
      <c r="D38" s="453"/>
      <c r="E38" s="453"/>
      <c r="F38" s="453"/>
      <c r="G38" s="453"/>
      <c r="H38" s="453"/>
      <c r="I38" s="453"/>
      <c r="J38" s="453"/>
      <c r="K38" s="453"/>
      <c r="L38" s="453"/>
      <c r="M38" s="453"/>
      <c r="N38" s="453"/>
      <c r="O38" s="453"/>
      <c r="P38" s="154"/>
      <c r="Q38" s="464" t="s">
        <v>453</v>
      </c>
      <c r="R38" s="465"/>
      <c r="S38" s="465"/>
      <c r="T38" s="466"/>
      <c r="U38" s="470"/>
      <c r="V38" s="470"/>
      <c r="W38" s="470"/>
      <c r="X38" s="470"/>
      <c r="Y38" s="470"/>
      <c r="Z38" s="470"/>
      <c r="AA38" s="470"/>
      <c r="AB38" s="470"/>
      <c r="AC38" s="470"/>
      <c r="AD38" s="470"/>
      <c r="AE38" s="470"/>
      <c r="AF38" s="470"/>
      <c r="AG38" s="470"/>
      <c r="AH38" s="470"/>
      <c r="AI38" s="470"/>
      <c r="AJ38" s="470"/>
      <c r="AK38" s="470"/>
      <c r="AL38" s="146"/>
    </row>
    <row r="39" spans="2:38" ht="16.5" customHeight="1" x14ac:dyDescent="0.15">
      <c r="B39" s="143"/>
      <c r="C39" s="143"/>
      <c r="D39" s="453"/>
      <c r="E39" s="453"/>
      <c r="F39" s="453"/>
      <c r="G39" s="453"/>
      <c r="H39" s="453"/>
      <c r="I39" s="453"/>
      <c r="J39" s="453"/>
      <c r="K39" s="453"/>
      <c r="L39" s="453"/>
      <c r="M39" s="453"/>
      <c r="N39" s="453"/>
      <c r="O39" s="453"/>
      <c r="P39" s="154"/>
      <c r="Q39" s="464" t="s">
        <v>454</v>
      </c>
      <c r="R39" s="465"/>
      <c r="S39" s="465"/>
      <c r="T39" s="466"/>
      <c r="U39" s="470"/>
      <c r="V39" s="470"/>
      <c r="W39" s="470"/>
      <c r="X39" s="470"/>
      <c r="Y39" s="470"/>
      <c r="Z39" s="470"/>
      <c r="AA39" s="470"/>
      <c r="AB39" s="470"/>
      <c r="AC39" s="470"/>
      <c r="AD39" s="470"/>
      <c r="AE39" s="470"/>
      <c r="AF39" s="470"/>
      <c r="AG39" s="470"/>
      <c r="AH39" s="470"/>
      <c r="AI39" s="470"/>
      <c r="AJ39" s="470"/>
      <c r="AK39" s="470"/>
      <c r="AL39" s="146"/>
    </row>
    <row r="40" spans="2:38" ht="16.5" customHeight="1" x14ac:dyDescent="0.15">
      <c r="B40" s="143"/>
      <c r="C40" s="143"/>
      <c r="D40" s="453"/>
      <c r="E40" s="453"/>
      <c r="F40" s="453"/>
      <c r="G40" s="453"/>
      <c r="H40" s="453"/>
      <c r="I40" s="453"/>
      <c r="J40" s="453"/>
      <c r="K40" s="453"/>
      <c r="L40" s="453"/>
      <c r="M40" s="453"/>
      <c r="N40" s="453"/>
      <c r="O40" s="453"/>
      <c r="P40" s="154"/>
      <c r="Q40" s="464" t="s">
        <v>590</v>
      </c>
      <c r="R40" s="465"/>
      <c r="S40" s="465"/>
      <c r="T40" s="466"/>
      <c r="U40" s="471"/>
      <c r="V40" s="470"/>
      <c r="W40" s="470"/>
      <c r="X40" s="470"/>
      <c r="Y40" s="470"/>
      <c r="Z40" s="470"/>
      <c r="AA40" s="470"/>
      <c r="AB40" s="470"/>
      <c r="AC40" s="470"/>
      <c r="AD40" s="470"/>
      <c r="AE40" s="470"/>
      <c r="AF40" s="470"/>
      <c r="AG40" s="470"/>
      <c r="AH40" s="470"/>
      <c r="AI40" s="470"/>
      <c r="AJ40" s="470"/>
      <c r="AK40" s="470"/>
      <c r="AL40" s="146"/>
    </row>
    <row r="41" spans="2:38" ht="16.5" customHeight="1" x14ac:dyDescent="0.15">
      <c r="B41" s="143"/>
      <c r="C41" s="152"/>
      <c r="D41" s="463"/>
      <c r="E41" s="463"/>
      <c r="F41" s="463"/>
      <c r="G41" s="463"/>
      <c r="H41" s="463"/>
      <c r="I41" s="463"/>
      <c r="J41" s="463"/>
      <c r="K41" s="463"/>
      <c r="L41" s="463"/>
      <c r="M41" s="463"/>
      <c r="N41" s="463"/>
      <c r="O41" s="463"/>
      <c r="P41" s="153"/>
      <c r="Q41" s="464" t="s">
        <v>455</v>
      </c>
      <c r="R41" s="465"/>
      <c r="S41" s="465"/>
      <c r="T41" s="466"/>
      <c r="U41" s="470"/>
      <c r="V41" s="470"/>
      <c r="W41" s="470"/>
      <c r="X41" s="470"/>
      <c r="Y41" s="470"/>
      <c r="Z41" s="470"/>
      <c r="AA41" s="470"/>
      <c r="AB41" s="470"/>
      <c r="AC41" s="470"/>
      <c r="AD41" s="470"/>
      <c r="AE41" s="470"/>
      <c r="AF41" s="470"/>
      <c r="AG41" s="470"/>
      <c r="AH41" s="470"/>
      <c r="AI41" s="470"/>
      <c r="AJ41" s="470"/>
      <c r="AK41" s="470"/>
      <c r="AL41" s="146"/>
    </row>
    <row r="42" spans="2:38" ht="16.5" customHeight="1" x14ac:dyDescent="0.15">
      <c r="B42" s="143"/>
      <c r="C42" s="140"/>
      <c r="D42" s="315" t="s">
        <v>456</v>
      </c>
      <c r="E42" s="158"/>
      <c r="F42" s="158"/>
      <c r="G42" s="158"/>
      <c r="H42" s="158"/>
      <c r="I42" s="158"/>
      <c r="J42" s="158"/>
      <c r="K42" s="158"/>
      <c r="L42" s="134"/>
      <c r="M42" s="159"/>
      <c r="N42" s="159"/>
      <c r="O42" s="159"/>
      <c r="P42" s="159"/>
      <c r="Q42" s="159"/>
      <c r="R42" s="159"/>
      <c r="S42" s="159"/>
      <c r="T42" s="159"/>
      <c r="U42" s="159"/>
      <c r="V42" s="159"/>
      <c r="W42" s="159"/>
      <c r="X42" s="159"/>
      <c r="Y42" s="159"/>
      <c r="Z42" s="159"/>
      <c r="AA42" s="159"/>
      <c r="AB42" s="159"/>
      <c r="AC42" s="159"/>
      <c r="AD42" s="159"/>
      <c r="AE42" s="160"/>
      <c r="AF42" s="160"/>
      <c r="AG42" s="160"/>
      <c r="AH42" s="160"/>
      <c r="AI42" s="160"/>
      <c r="AJ42" s="160"/>
      <c r="AK42" s="161"/>
      <c r="AL42" s="146"/>
    </row>
    <row r="43" spans="2:38" ht="16.5" customHeight="1" x14ac:dyDescent="0.15">
      <c r="B43" s="143"/>
      <c r="C43" s="143"/>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458"/>
      <c r="AK43" s="459"/>
      <c r="AL43" s="146"/>
    </row>
    <row r="44" spans="2:38" ht="16.5" customHeight="1" x14ac:dyDescent="0.15">
      <c r="B44" s="143"/>
      <c r="C44" s="143"/>
      <c r="D44" s="458"/>
      <c r="E44" s="458"/>
      <c r="F44" s="458"/>
      <c r="G44" s="458"/>
      <c r="H44" s="458"/>
      <c r="I44" s="458"/>
      <c r="J44" s="458"/>
      <c r="K44" s="458"/>
      <c r="L44" s="458"/>
      <c r="M44" s="458"/>
      <c r="N44" s="458"/>
      <c r="O44" s="458"/>
      <c r="P44" s="458"/>
      <c r="Q44" s="458"/>
      <c r="R44" s="458"/>
      <c r="S44" s="458"/>
      <c r="T44" s="458"/>
      <c r="U44" s="458"/>
      <c r="V44" s="458"/>
      <c r="W44" s="458"/>
      <c r="X44" s="458"/>
      <c r="Y44" s="458"/>
      <c r="Z44" s="458"/>
      <c r="AA44" s="458"/>
      <c r="AB44" s="458"/>
      <c r="AC44" s="458"/>
      <c r="AD44" s="458"/>
      <c r="AE44" s="458"/>
      <c r="AF44" s="458"/>
      <c r="AG44" s="458"/>
      <c r="AH44" s="458"/>
      <c r="AI44" s="458"/>
      <c r="AJ44" s="458"/>
      <c r="AK44" s="459"/>
      <c r="AL44" s="146"/>
    </row>
    <row r="45" spans="2:38" ht="16.5" customHeight="1" x14ac:dyDescent="0.15">
      <c r="B45" s="143"/>
      <c r="C45" s="143"/>
      <c r="D45" s="458"/>
      <c r="E45" s="458"/>
      <c r="F45" s="458"/>
      <c r="G45" s="458"/>
      <c r="H45" s="458"/>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9"/>
      <c r="AL45" s="146"/>
    </row>
    <row r="46" spans="2:38" ht="16.5" customHeight="1" x14ac:dyDescent="0.15">
      <c r="B46" s="143"/>
      <c r="C46" s="143"/>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8"/>
      <c r="AI46" s="458"/>
      <c r="AJ46" s="458"/>
      <c r="AK46" s="459"/>
      <c r="AL46" s="146"/>
    </row>
    <row r="47" spans="2:38" ht="16.5" customHeight="1" x14ac:dyDescent="0.15">
      <c r="B47" s="143"/>
      <c r="C47" s="143"/>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8"/>
      <c r="AI47" s="458"/>
      <c r="AJ47" s="458"/>
      <c r="AK47" s="459"/>
      <c r="AL47" s="146"/>
    </row>
    <row r="48" spans="2:38" ht="16.5" customHeight="1" x14ac:dyDescent="0.15">
      <c r="B48" s="143"/>
      <c r="C48" s="152"/>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1"/>
      <c r="AL48" s="146"/>
    </row>
    <row r="49" spans="2:38" ht="16.5" customHeight="1" x14ac:dyDescent="0.15">
      <c r="B49" s="143"/>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6"/>
    </row>
    <row r="50" spans="2:38" ht="3.75" customHeight="1" x14ac:dyDescent="0.15">
      <c r="B50" s="15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3"/>
    </row>
    <row r="51" spans="2:38" ht="16.5" customHeight="1" x14ac:dyDescent="0.15">
      <c r="AL51" s="164" t="s">
        <v>574</v>
      </c>
    </row>
  </sheetData>
  <sheetProtection algorithmName="SHA-512" hashValue="6zbvLCmmCp23QsqqkWgcL+TobPatKQZNJMR12c8dQJCdhrSziM9cyrclgZefK47kk2gzH8zJ30n+R2w1U0EgDg==" saltValue="W8Qr+qxT/19YLN7C0NPSvQ==" spinCount="100000" sheet="1" selectLockedCells="1"/>
  <mergeCells count="37">
    <mergeCell ref="X12:AI13"/>
    <mergeCell ref="W27:AK28"/>
    <mergeCell ref="Q29:AK30"/>
    <mergeCell ref="D22:AK24"/>
    <mergeCell ref="Q27:U28"/>
    <mergeCell ref="C18:AK19"/>
    <mergeCell ref="V14:AJ15"/>
    <mergeCell ref="Q25:AK26"/>
    <mergeCell ref="Q31:AK32"/>
    <mergeCell ref="D25:O26"/>
    <mergeCell ref="D27:O28"/>
    <mergeCell ref="D31:O32"/>
    <mergeCell ref="V27:V28"/>
    <mergeCell ref="D43:AK48"/>
    <mergeCell ref="D29:O30"/>
    <mergeCell ref="Q39:T39"/>
    <mergeCell ref="Q40:T40"/>
    <mergeCell ref="Q41:T41"/>
    <mergeCell ref="U34:AK34"/>
    <mergeCell ref="U36:AK36"/>
    <mergeCell ref="D33:O41"/>
    <mergeCell ref="U37:AK37"/>
    <mergeCell ref="U33:AK33"/>
    <mergeCell ref="U35:AK35"/>
    <mergeCell ref="U39:AK39"/>
    <mergeCell ref="U40:AK40"/>
    <mergeCell ref="U41:AK41"/>
    <mergeCell ref="U38:AK38"/>
    <mergeCell ref="Q38:T38"/>
    <mergeCell ref="AA3:AC3"/>
    <mergeCell ref="AE3:AF3"/>
    <mergeCell ref="AH3:AI3"/>
    <mergeCell ref="T11:W11"/>
    <mergeCell ref="T7:AI7"/>
    <mergeCell ref="X8:AI9"/>
    <mergeCell ref="T8:W9"/>
    <mergeCell ref="X10:AI11"/>
  </mergeCells>
  <phoneticPr fontId="22"/>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heetViews>
  <sheetFormatPr defaultColWidth="9" defaultRowHeight="13.5" x14ac:dyDescent="0.15"/>
  <cols>
    <col min="1" max="1" width="13.875" style="422" customWidth="1"/>
    <col min="2" max="2" width="10.125" style="422" bestFit="1" customWidth="1"/>
    <col min="3" max="16384" width="9" style="422"/>
  </cols>
  <sheetData>
    <row r="1" spans="1:2" x14ac:dyDescent="0.15">
      <c r="A1" s="420" t="s">
        <v>578</v>
      </c>
      <c r="B1" s="421" t="s">
        <v>579</v>
      </c>
    </row>
    <row r="2" spans="1:2" x14ac:dyDescent="0.15">
      <c r="A2" s="420" t="s">
        <v>580</v>
      </c>
      <c r="B2" s="423">
        <v>1</v>
      </c>
    </row>
  </sheetData>
  <sheetProtection password="9DFD" sheet="1" objects="1" scenarios="1"/>
  <phoneticPr fontId="78"/>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Normal="100" zoomScaleSheetLayoutView="90" workbookViewId="0">
      <selection activeCell="H4" sqref="H4:J4"/>
    </sheetView>
  </sheetViews>
  <sheetFormatPr defaultColWidth="9" defaultRowHeight="12" x14ac:dyDescent="0.15"/>
  <cols>
    <col min="1" max="1" width="3.625" style="3" customWidth="1"/>
    <col min="2" max="2" width="0.5" style="3" customWidth="1"/>
    <col min="3" max="3" width="3.625" style="3" customWidth="1"/>
    <col min="4" max="7" width="1.5" style="3" customWidth="1"/>
    <col min="8" max="17" width="2.375" style="3" customWidth="1"/>
    <col min="18" max="26" width="2.625" style="3" customWidth="1"/>
    <col min="27" max="29" width="3.375" style="3" customWidth="1"/>
    <col min="30" max="42" width="2.625" style="3" customWidth="1"/>
    <col min="43" max="43" width="1" style="3" customWidth="1"/>
    <col min="44" max="44" width="0.5" style="3" customWidth="1"/>
    <col min="45" max="48" width="5.625" style="3" customWidth="1"/>
    <col min="49" max="52" width="5.625" style="3" hidden="1" customWidth="1"/>
    <col min="53" max="53" width="5.625" style="3" customWidth="1"/>
    <col min="54" max="16384" width="9" style="3"/>
  </cols>
  <sheetData>
    <row r="1" spans="1:52" x14ac:dyDescent="0.15">
      <c r="A1" s="3" t="s">
        <v>46</v>
      </c>
    </row>
    <row r="2" spans="1:52" ht="3" customHeight="1" x14ac:dyDescent="0.15">
      <c r="B2" s="179"/>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1"/>
    </row>
    <row r="3" spans="1:52" ht="15" customHeight="1" x14ac:dyDescent="0.15">
      <c r="B3" s="18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
    </row>
    <row r="4" spans="1:52" ht="15.75" customHeight="1" x14ac:dyDescent="0.15">
      <c r="B4" s="182"/>
      <c r="C4" s="1"/>
      <c r="D4" s="1"/>
      <c r="E4" s="1"/>
      <c r="F4" s="1"/>
      <c r="G4" s="183"/>
      <c r="H4" s="555">
        <v>2024</v>
      </c>
      <c r="I4" s="556"/>
      <c r="J4" s="557"/>
      <c r="K4" s="184" t="s">
        <v>216</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2"/>
    </row>
    <row r="5" spans="1:52" ht="27" customHeight="1" x14ac:dyDescent="0.15">
      <c r="B5" s="182"/>
      <c r="C5" s="1"/>
      <c r="D5" s="1"/>
      <c r="E5" s="558" t="s">
        <v>410</v>
      </c>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185"/>
      <c r="AR5" s="2"/>
      <c r="AW5" s="3" t="s">
        <v>217</v>
      </c>
    </row>
    <row r="6" spans="1:52" ht="10.5" customHeight="1" x14ac:dyDescent="0.15">
      <c r="B6" s="182"/>
      <c r="C6" s="1"/>
      <c r="D6" s="1"/>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2"/>
    </row>
    <row r="7" spans="1:52" ht="18" customHeight="1" x14ac:dyDescent="0.15">
      <c r="B7" s="182"/>
      <c r="C7" s="1"/>
      <c r="D7" s="1"/>
      <c r="E7" s="1" t="s">
        <v>218</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
      <c r="AW7" s="3" t="s">
        <v>219</v>
      </c>
    </row>
    <row r="8" spans="1:52" ht="18" customHeight="1" thickBot="1" x14ac:dyDescent="0.2">
      <c r="B8" s="182"/>
      <c r="C8" s="1"/>
      <c r="D8" s="1"/>
      <c r="E8" s="1" t="s">
        <v>220</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2"/>
      <c r="AW8" s="3" t="s">
        <v>221</v>
      </c>
      <c r="AX8" s="3" t="s">
        <v>222</v>
      </c>
      <c r="AY8" s="3" t="s">
        <v>223</v>
      </c>
      <c r="AZ8" s="3">
        <v>1</v>
      </c>
    </row>
    <row r="9" spans="1:52" ht="30" customHeight="1" thickBot="1" x14ac:dyDescent="0.2">
      <c r="B9" s="182"/>
      <c r="C9" s="1"/>
      <c r="D9" s="1"/>
      <c r="E9" s="559"/>
      <c r="F9" s="560"/>
      <c r="G9" s="560"/>
      <c r="H9" s="560"/>
      <c r="I9" s="560"/>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560"/>
      <c r="AJ9" s="560"/>
      <c r="AK9" s="560"/>
      <c r="AL9" s="560"/>
      <c r="AM9" s="560"/>
      <c r="AN9" s="560"/>
      <c r="AO9" s="560"/>
      <c r="AP9" s="561"/>
      <c r="AQ9" s="186"/>
      <c r="AR9" s="2"/>
      <c r="AW9" s="3" t="s">
        <v>224</v>
      </c>
      <c r="AX9" s="3" t="s">
        <v>225</v>
      </c>
      <c r="AY9" s="3" t="s">
        <v>226</v>
      </c>
      <c r="AZ9" s="3">
        <v>2</v>
      </c>
    </row>
    <row r="10" spans="1:52" ht="10.5" customHeight="1" x14ac:dyDescent="0.15">
      <c r="B10" s="182"/>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2"/>
      <c r="AW10" s="3" t="s">
        <v>227</v>
      </c>
      <c r="AX10" s="3" t="s">
        <v>228</v>
      </c>
      <c r="AY10" s="3" t="s">
        <v>229</v>
      </c>
      <c r="AZ10" s="3">
        <v>3</v>
      </c>
    </row>
    <row r="11" spans="1:52" ht="18.75" hidden="1" customHeight="1" thickBot="1" x14ac:dyDescent="0.2">
      <c r="B11" s="182"/>
      <c r="C11" s="1"/>
      <c r="D11" s="1"/>
      <c r="E11" s="316" t="s">
        <v>44</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87"/>
      <c r="AI11" s="562" t="s">
        <v>143</v>
      </c>
      <c r="AJ11" s="563"/>
      <c r="AK11" s="563"/>
      <c r="AL11" s="564"/>
      <c r="AM11" s="565" t="str">
        <f>IF(提出書!Q29="","",提出書!Q29)</f>
        <v/>
      </c>
      <c r="AN11" s="566"/>
      <c r="AO11" s="566"/>
      <c r="AP11" s="567"/>
      <c r="AQ11" s="188"/>
      <c r="AR11" s="2"/>
      <c r="AW11" s="3" t="s">
        <v>230</v>
      </c>
      <c r="AX11" s="3" t="s">
        <v>231</v>
      </c>
      <c r="AY11" s="3" t="s">
        <v>232</v>
      </c>
      <c r="AZ11" s="3">
        <v>4</v>
      </c>
    </row>
    <row r="12" spans="1:52" ht="27.75" hidden="1" customHeight="1" x14ac:dyDescent="0.15">
      <c r="B12" s="182"/>
      <c r="C12" s="1"/>
      <c r="D12" s="1"/>
      <c r="E12" s="189"/>
      <c r="F12" s="536" t="s">
        <v>358</v>
      </c>
      <c r="G12" s="537"/>
      <c r="H12" s="537"/>
      <c r="I12" s="537"/>
      <c r="J12" s="537"/>
      <c r="K12" s="537"/>
      <c r="L12" s="537"/>
      <c r="M12" s="537"/>
      <c r="N12" s="537"/>
      <c r="O12" s="537"/>
      <c r="P12" s="537"/>
      <c r="Q12" s="190"/>
      <c r="R12" s="550" t="str">
        <f>IF(提出書!Q25="","",提出書!Q25)</f>
        <v/>
      </c>
      <c r="S12" s="550"/>
      <c r="T12" s="550"/>
      <c r="U12" s="550"/>
      <c r="V12" s="550"/>
      <c r="W12" s="550"/>
      <c r="X12" s="550"/>
      <c r="Y12" s="550"/>
      <c r="Z12" s="550"/>
      <c r="AA12" s="550"/>
      <c r="AB12" s="550"/>
      <c r="AC12" s="550"/>
      <c r="AD12" s="550"/>
      <c r="AE12" s="550"/>
      <c r="AF12" s="550"/>
      <c r="AG12" s="550"/>
      <c r="AH12" s="550"/>
      <c r="AI12" s="550"/>
      <c r="AJ12" s="550"/>
      <c r="AK12" s="550"/>
      <c r="AL12" s="550"/>
      <c r="AM12" s="550"/>
      <c r="AN12" s="550"/>
      <c r="AO12" s="550"/>
      <c r="AP12" s="551"/>
      <c r="AQ12" s="191"/>
      <c r="AR12" s="2"/>
      <c r="AW12" s="3" t="s">
        <v>233</v>
      </c>
      <c r="AX12" s="3" t="s">
        <v>234</v>
      </c>
      <c r="AY12" s="3" t="s">
        <v>235</v>
      </c>
      <c r="AZ12" s="3">
        <v>5</v>
      </c>
    </row>
    <row r="13" spans="1:52" ht="27.75" hidden="1" customHeight="1" thickBot="1" x14ac:dyDescent="0.2">
      <c r="B13" s="182"/>
      <c r="C13" s="1"/>
      <c r="D13" s="1"/>
      <c r="E13" s="192"/>
      <c r="F13" s="532" t="s">
        <v>47</v>
      </c>
      <c r="G13" s="532"/>
      <c r="H13" s="532"/>
      <c r="I13" s="532"/>
      <c r="J13" s="532"/>
      <c r="K13" s="532"/>
      <c r="L13" s="532"/>
      <c r="M13" s="532"/>
      <c r="N13" s="532"/>
      <c r="O13" s="532"/>
      <c r="P13" s="532"/>
      <c r="Q13" s="193"/>
      <c r="R13" s="533" t="str">
        <f>IF(提出書!Q27="","",提出書!Q27)&amp;IF(提出書!Q27="","",提出書!V27)&amp;IF(提出書!W27="","",提出書!W27)</f>
        <v/>
      </c>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5"/>
      <c r="AQ13" s="191"/>
      <c r="AR13" s="2"/>
      <c r="AW13" s="3" t="s">
        <v>236</v>
      </c>
      <c r="AX13" s="3" t="s">
        <v>237</v>
      </c>
      <c r="AY13" s="3" t="s">
        <v>238</v>
      </c>
      <c r="AZ13" s="3">
        <v>6</v>
      </c>
    </row>
    <row r="14" spans="1:52" ht="10.5" hidden="1" customHeight="1" thickBot="1" x14ac:dyDescent="0.2">
      <c r="B14" s="18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2"/>
      <c r="AW14" s="3" t="s">
        <v>239</v>
      </c>
      <c r="AX14" s="3" t="s">
        <v>240</v>
      </c>
      <c r="AY14" s="3" t="s">
        <v>241</v>
      </c>
      <c r="AZ14" s="3">
        <v>7</v>
      </c>
    </row>
    <row r="15" spans="1:52" ht="18.75" customHeight="1" thickBot="1" x14ac:dyDescent="0.2">
      <c r="B15" s="182"/>
      <c r="C15" s="1"/>
      <c r="D15" s="1"/>
      <c r="E15" s="1" t="s">
        <v>534</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87"/>
      <c r="AI15" s="539"/>
      <c r="AJ15" s="539"/>
      <c r="AK15" s="539"/>
      <c r="AL15" s="539"/>
      <c r="AM15" s="187"/>
      <c r="AN15" s="568"/>
      <c r="AO15" s="568"/>
      <c r="AP15" s="568"/>
      <c r="AQ15" s="194"/>
      <c r="AR15" s="2"/>
      <c r="AW15" s="3" t="s">
        <v>242</v>
      </c>
      <c r="AX15" s="3" t="s">
        <v>243</v>
      </c>
      <c r="AY15" s="3" t="s">
        <v>244</v>
      </c>
      <c r="AZ15" s="3">
        <v>8</v>
      </c>
    </row>
    <row r="16" spans="1:52" ht="27.75" customHeight="1" x14ac:dyDescent="0.15">
      <c r="B16" s="182"/>
      <c r="C16" s="1"/>
      <c r="D16" s="1"/>
      <c r="E16" s="189"/>
      <c r="F16" s="547" t="s">
        <v>245</v>
      </c>
      <c r="G16" s="547"/>
      <c r="H16" s="547"/>
      <c r="I16" s="547"/>
      <c r="J16" s="547"/>
      <c r="K16" s="547"/>
      <c r="L16" s="547"/>
      <c r="M16" s="547"/>
      <c r="N16" s="547"/>
      <c r="O16" s="547"/>
      <c r="P16" s="547"/>
      <c r="Q16" s="190"/>
      <c r="R16" s="543"/>
      <c r="S16" s="544"/>
      <c r="T16" s="544"/>
      <c r="U16" s="544"/>
      <c r="V16" s="544"/>
      <c r="W16" s="544"/>
      <c r="X16" s="544"/>
      <c r="Y16" s="544"/>
      <c r="Z16" s="544"/>
      <c r="AA16" s="544"/>
      <c r="AB16" s="544"/>
      <c r="AC16" s="544"/>
      <c r="AD16" s="544"/>
      <c r="AE16" s="544"/>
      <c r="AF16" s="544"/>
      <c r="AG16" s="544"/>
      <c r="AH16" s="544"/>
      <c r="AI16" s="544"/>
      <c r="AJ16" s="544"/>
      <c r="AK16" s="544"/>
      <c r="AL16" s="544"/>
      <c r="AM16" s="544"/>
      <c r="AN16" s="544"/>
      <c r="AO16" s="544"/>
      <c r="AP16" s="545"/>
      <c r="AQ16" s="191"/>
      <c r="AR16" s="2"/>
      <c r="AW16" s="3" t="s">
        <v>246</v>
      </c>
      <c r="AX16" s="3" t="s">
        <v>247</v>
      </c>
      <c r="AY16" s="3" t="s">
        <v>248</v>
      </c>
      <c r="AZ16" s="3">
        <v>9</v>
      </c>
    </row>
    <row r="17" spans="2:52" ht="18.75" customHeight="1" x14ac:dyDescent="0.15">
      <c r="B17" s="182"/>
      <c r="C17" s="1"/>
      <c r="D17" s="1"/>
      <c r="E17" s="514" t="s">
        <v>249</v>
      </c>
      <c r="F17" s="515"/>
      <c r="G17" s="516"/>
      <c r="H17" s="548" t="s">
        <v>250</v>
      </c>
      <c r="I17" s="548"/>
      <c r="J17" s="548"/>
      <c r="K17" s="195"/>
      <c r="L17" s="549" t="s">
        <v>359</v>
      </c>
      <c r="M17" s="549"/>
      <c r="N17" s="549"/>
      <c r="O17" s="549"/>
      <c r="P17" s="549"/>
      <c r="Q17" s="196"/>
      <c r="R17" s="552" t="str">
        <f>IF(W17="","",CONCATENATE(VLOOKUP($W$17,$AW$8:$AX$27,2,FALSE),TEXT(VLOOKUP($AG$17,$AY$8:$AZ$106,2,FALSE),"00")))</f>
        <v/>
      </c>
      <c r="S17" s="553"/>
      <c r="T17" s="553"/>
      <c r="U17" s="553"/>
      <c r="V17" s="554"/>
      <c r="W17" s="540"/>
      <c r="X17" s="541"/>
      <c r="Y17" s="541"/>
      <c r="Z17" s="541"/>
      <c r="AA17" s="541"/>
      <c r="AB17" s="541"/>
      <c r="AC17" s="541"/>
      <c r="AD17" s="541"/>
      <c r="AE17" s="541"/>
      <c r="AF17" s="542"/>
      <c r="AG17" s="540"/>
      <c r="AH17" s="541"/>
      <c r="AI17" s="541"/>
      <c r="AJ17" s="541"/>
      <c r="AK17" s="541"/>
      <c r="AL17" s="541"/>
      <c r="AM17" s="541"/>
      <c r="AN17" s="541"/>
      <c r="AO17" s="541"/>
      <c r="AP17" s="576"/>
      <c r="AQ17" s="197"/>
      <c r="AR17" s="2"/>
      <c r="AW17" s="3" t="s">
        <v>251</v>
      </c>
      <c r="AX17" s="3" t="s">
        <v>252</v>
      </c>
      <c r="AY17" s="3" t="s">
        <v>253</v>
      </c>
      <c r="AZ17" s="3">
        <v>10</v>
      </c>
    </row>
    <row r="18" spans="2:52" ht="18.75" customHeight="1" x14ac:dyDescent="0.15">
      <c r="B18" s="182"/>
      <c r="C18" s="1"/>
      <c r="D18" s="1"/>
      <c r="E18" s="517"/>
      <c r="F18" s="518"/>
      <c r="G18" s="519"/>
      <c r="H18" s="548"/>
      <c r="I18" s="548"/>
      <c r="J18" s="548"/>
      <c r="K18" s="195"/>
      <c r="L18" s="546" t="s">
        <v>376</v>
      </c>
      <c r="M18" s="546"/>
      <c r="N18" s="546"/>
      <c r="O18" s="546"/>
      <c r="P18" s="546"/>
      <c r="Q18" s="196"/>
      <c r="R18" s="552" t="str">
        <f>IF(AG17="","",AG17)</f>
        <v/>
      </c>
      <c r="S18" s="553"/>
      <c r="T18" s="553"/>
      <c r="U18" s="553"/>
      <c r="V18" s="553"/>
      <c r="W18" s="553"/>
      <c r="X18" s="553"/>
      <c r="Y18" s="553"/>
      <c r="Z18" s="553"/>
      <c r="AA18" s="553"/>
      <c r="AB18" s="553"/>
      <c r="AC18" s="553"/>
      <c r="AD18" s="553"/>
      <c r="AE18" s="553"/>
      <c r="AF18" s="553"/>
      <c r="AG18" s="553"/>
      <c r="AH18" s="553"/>
      <c r="AI18" s="553"/>
      <c r="AJ18" s="553"/>
      <c r="AK18" s="553"/>
      <c r="AL18" s="553"/>
      <c r="AM18" s="553"/>
      <c r="AN18" s="553"/>
      <c r="AO18" s="553"/>
      <c r="AP18" s="569"/>
      <c r="AQ18" s="166"/>
      <c r="AR18" s="2"/>
      <c r="AW18" s="3" t="s">
        <v>254</v>
      </c>
      <c r="AX18" s="3" t="s">
        <v>255</v>
      </c>
      <c r="AY18" s="3" t="s">
        <v>256</v>
      </c>
      <c r="AZ18" s="3">
        <v>11</v>
      </c>
    </row>
    <row r="19" spans="2:52" ht="18.75" customHeight="1" x14ac:dyDescent="0.15">
      <c r="B19" s="182"/>
      <c r="C19" s="1"/>
      <c r="D19" s="1"/>
      <c r="E19" s="517"/>
      <c r="F19" s="518"/>
      <c r="G19" s="519"/>
      <c r="H19" s="548" t="s">
        <v>257</v>
      </c>
      <c r="I19" s="548"/>
      <c r="J19" s="548"/>
      <c r="K19" s="195"/>
      <c r="L19" s="538" t="s">
        <v>360</v>
      </c>
      <c r="M19" s="538"/>
      <c r="N19" s="538"/>
      <c r="O19" s="538"/>
      <c r="P19" s="538"/>
      <c r="Q19" s="181"/>
      <c r="R19" s="570" t="str">
        <f>IF(AD20="","",INDEX(S21:S31,MATCH(MAX(AD21:AD31),AD21:AD31,0)))</f>
        <v/>
      </c>
      <c r="S19" s="571"/>
      <c r="T19" s="571"/>
      <c r="U19" s="571"/>
      <c r="V19" s="571"/>
      <c r="W19" s="571"/>
      <c r="X19" s="571"/>
      <c r="Y19" s="571"/>
      <c r="Z19" s="572"/>
      <c r="AA19" s="572"/>
      <c r="AB19" s="572"/>
      <c r="AC19" s="572"/>
      <c r="AD19" s="572"/>
      <c r="AE19" s="572"/>
      <c r="AF19" s="572"/>
      <c r="AG19" s="572"/>
      <c r="AH19" s="572"/>
      <c r="AI19" s="572"/>
      <c r="AJ19" s="572"/>
      <c r="AK19" s="572"/>
      <c r="AL19" s="572"/>
      <c r="AM19" s="572"/>
      <c r="AN19" s="572"/>
      <c r="AO19" s="572"/>
      <c r="AP19" s="573"/>
      <c r="AQ19" s="198"/>
      <c r="AR19" s="2"/>
      <c r="AW19" s="3" t="s">
        <v>258</v>
      </c>
      <c r="AX19" s="3" t="s">
        <v>259</v>
      </c>
      <c r="AY19" s="3" t="s">
        <v>260</v>
      </c>
      <c r="AZ19" s="3">
        <v>12</v>
      </c>
    </row>
    <row r="20" spans="2:52" ht="28.5" customHeight="1" x14ac:dyDescent="0.15">
      <c r="B20" s="182"/>
      <c r="C20" s="1"/>
      <c r="D20" s="1"/>
      <c r="E20" s="517"/>
      <c r="F20" s="518"/>
      <c r="G20" s="519"/>
      <c r="H20" s="548"/>
      <c r="I20" s="548"/>
      <c r="J20" s="548"/>
      <c r="K20" s="348"/>
      <c r="L20" s="574" t="s">
        <v>425</v>
      </c>
      <c r="M20" s="574"/>
      <c r="N20" s="574"/>
      <c r="O20" s="574"/>
      <c r="P20" s="574"/>
      <c r="Q20" s="574"/>
      <c r="R20" s="574"/>
      <c r="S20" s="574"/>
      <c r="T20" s="574"/>
      <c r="U20" s="574"/>
      <c r="V20" s="574"/>
      <c r="W20" s="574"/>
      <c r="X20" s="574"/>
      <c r="Y20" s="574"/>
      <c r="Z20" s="349"/>
      <c r="AA20" s="507" t="s">
        <v>261</v>
      </c>
      <c r="AB20" s="507"/>
      <c r="AC20" s="508"/>
      <c r="AD20" s="581" t="str">
        <f>IF(MAX(AD21:AN31)&gt;0,SUM(AD21:AN31),"")</f>
        <v/>
      </c>
      <c r="AE20" s="581"/>
      <c r="AF20" s="581"/>
      <c r="AG20" s="581"/>
      <c r="AH20" s="581"/>
      <c r="AI20" s="581"/>
      <c r="AJ20" s="581"/>
      <c r="AK20" s="581"/>
      <c r="AL20" s="581"/>
      <c r="AM20" s="581"/>
      <c r="AN20" s="581"/>
      <c r="AO20" s="505" t="s">
        <v>361</v>
      </c>
      <c r="AP20" s="506"/>
      <c r="AQ20" s="199"/>
      <c r="AR20" s="2"/>
      <c r="AW20" s="3" t="s">
        <v>262</v>
      </c>
      <c r="AX20" s="3" t="s">
        <v>263</v>
      </c>
      <c r="AY20" s="3" t="s">
        <v>264</v>
      </c>
      <c r="AZ20" s="3">
        <v>13</v>
      </c>
    </row>
    <row r="21" spans="2:52" ht="18" customHeight="1" x14ac:dyDescent="0.15">
      <c r="B21" s="182"/>
      <c r="C21" s="1"/>
      <c r="D21" s="1"/>
      <c r="E21" s="517"/>
      <c r="F21" s="518"/>
      <c r="G21" s="519"/>
      <c r="H21" s="548"/>
      <c r="I21" s="548"/>
      <c r="J21" s="548"/>
      <c r="K21" s="182"/>
      <c r="L21" s="1"/>
      <c r="M21" s="1"/>
      <c r="N21" s="1"/>
      <c r="O21" s="2"/>
      <c r="P21" s="582" t="s">
        <v>265</v>
      </c>
      <c r="Q21" s="582"/>
      <c r="R21" s="200"/>
      <c r="S21" s="504" t="s">
        <v>362</v>
      </c>
      <c r="T21" s="504"/>
      <c r="U21" s="504"/>
      <c r="V21" s="504"/>
      <c r="W21" s="504"/>
      <c r="X21" s="504"/>
      <c r="Y21" s="504"/>
      <c r="Z21" s="202"/>
      <c r="AA21" s="507" t="s">
        <v>261</v>
      </c>
      <c r="AB21" s="507"/>
      <c r="AC21" s="508"/>
      <c r="AD21" s="513"/>
      <c r="AE21" s="513"/>
      <c r="AF21" s="513"/>
      <c r="AG21" s="513"/>
      <c r="AH21" s="513"/>
      <c r="AI21" s="513"/>
      <c r="AJ21" s="513"/>
      <c r="AK21" s="513"/>
      <c r="AL21" s="513"/>
      <c r="AM21" s="513"/>
      <c r="AN21" s="513"/>
      <c r="AO21" s="505" t="s">
        <v>361</v>
      </c>
      <c r="AP21" s="506"/>
      <c r="AQ21" s="199"/>
      <c r="AR21" s="2"/>
      <c r="AW21" s="3" t="s">
        <v>266</v>
      </c>
      <c r="AX21" s="3" t="s">
        <v>267</v>
      </c>
      <c r="AY21" s="3" t="s">
        <v>268</v>
      </c>
      <c r="AZ21" s="3">
        <v>14</v>
      </c>
    </row>
    <row r="22" spans="2:52" ht="18" customHeight="1" x14ac:dyDescent="0.15">
      <c r="B22" s="182"/>
      <c r="C22" s="1"/>
      <c r="D22" s="1"/>
      <c r="E22" s="517"/>
      <c r="F22" s="518"/>
      <c r="G22" s="519"/>
      <c r="H22" s="548"/>
      <c r="I22" s="548"/>
      <c r="J22" s="548"/>
      <c r="K22" s="182"/>
      <c r="L22" s="1"/>
      <c r="M22" s="1"/>
      <c r="N22" s="1"/>
      <c r="O22" s="2"/>
      <c r="P22" s="582"/>
      <c r="Q22" s="582"/>
      <c r="R22" s="200"/>
      <c r="S22" s="504" t="s">
        <v>363</v>
      </c>
      <c r="T22" s="504"/>
      <c r="U22" s="504"/>
      <c r="V22" s="504"/>
      <c r="W22" s="504"/>
      <c r="X22" s="504"/>
      <c r="Y22" s="504"/>
      <c r="Z22" s="201"/>
      <c r="AA22" s="507" t="s">
        <v>261</v>
      </c>
      <c r="AB22" s="507"/>
      <c r="AC22" s="508"/>
      <c r="AD22" s="513"/>
      <c r="AE22" s="513"/>
      <c r="AF22" s="513"/>
      <c r="AG22" s="513"/>
      <c r="AH22" s="513"/>
      <c r="AI22" s="513"/>
      <c r="AJ22" s="513"/>
      <c r="AK22" s="513"/>
      <c r="AL22" s="513"/>
      <c r="AM22" s="513"/>
      <c r="AN22" s="513"/>
      <c r="AO22" s="505" t="s">
        <v>361</v>
      </c>
      <c r="AP22" s="506"/>
      <c r="AQ22" s="199"/>
      <c r="AR22" s="2"/>
      <c r="AW22" s="3" t="s">
        <v>269</v>
      </c>
      <c r="AX22" s="3" t="s">
        <v>270</v>
      </c>
      <c r="AY22" s="3" t="s">
        <v>271</v>
      </c>
      <c r="AZ22" s="3">
        <v>15</v>
      </c>
    </row>
    <row r="23" spans="2:52" ht="18" customHeight="1" x14ac:dyDescent="0.15">
      <c r="B23" s="182"/>
      <c r="C23" s="1"/>
      <c r="D23" s="1"/>
      <c r="E23" s="517"/>
      <c r="F23" s="518"/>
      <c r="G23" s="519"/>
      <c r="H23" s="548"/>
      <c r="I23" s="548"/>
      <c r="J23" s="548"/>
      <c r="K23" s="182"/>
      <c r="L23" s="1"/>
      <c r="M23" s="1"/>
      <c r="N23" s="1"/>
      <c r="O23" s="2"/>
      <c r="P23" s="582"/>
      <c r="Q23" s="582"/>
      <c r="R23" s="200"/>
      <c r="S23" s="504" t="s">
        <v>364</v>
      </c>
      <c r="T23" s="504"/>
      <c r="U23" s="504"/>
      <c r="V23" s="504"/>
      <c r="W23" s="504"/>
      <c r="X23" s="504"/>
      <c r="Y23" s="504"/>
      <c r="Z23" s="201"/>
      <c r="AA23" s="507" t="s">
        <v>261</v>
      </c>
      <c r="AB23" s="507"/>
      <c r="AC23" s="508"/>
      <c r="AD23" s="513"/>
      <c r="AE23" s="513"/>
      <c r="AF23" s="513"/>
      <c r="AG23" s="513"/>
      <c r="AH23" s="513"/>
      <c r="AI23" s="513"/>
      <c r="AJ23" s="513"/>
      <c r="AK23" s="513"/>
      <c r="AL23" s="513"/>
      <c r="AM23" s="513"/>
      <c r="AN23" s="513"/>
      <c r="AO23" s="505" t="s">
        <v>361</v>
      </c>
      <c r="AP23" s="506"/>
      <c r="AQ23" s="199"/>
      <c r="AR23" s="2"/>
      <c r="AW23" s="3" t="s">
        <v>272</v>
      </c>
      <c r="AX23" s="3" t="s">
        <v>273</v>
      </c>
      <c r="AY23" s="3" t="s">
        <v>48</v>
      </c>
      <c r="AZ23" s="3">
        <v>16</v>
      </c>
    </row>
    <row r="24" spans="2:52" ht="18" customHeight="1" x14ac:dyDescent="0.15">
      <c r="B24" s="182"/>
      <c r="C24" s="1"/>
      <c r="D24" s="1"/>
      <c r="E24" s="517"/>
      <c r="F24" s="518"/>
      <c r="G24" s="519"/>
      <c r="H24" s="548"/>
      <c r="I24" s="548"/>
      <c r="J24" s="548"/>
      <c r="K24" s="182"/>
      <c r="L24" s="1"/>
      <c r="M24" s="1"/>
      <c r="N24" s="1"/>
      <c r="O24" s="2"/>
      <c r="P24" s="582"/>
      <c r="Q24" s="582"/>
      <c r="R24" s="200"/>
      <c r="S24" s="504" t="s">
        <v>365</v>
      </c>
      <c r="T24" s="504"/>
      <c r="U24" s="504"/>
      <c r="V24" s="504"/>
      <c r="W24" s="504"/>
      <c r="X24" s="504"/>
      <c r="Y24" s="504"/>
      <c r="Z24" s="201"/>
      <c r="AA24" s="507" t="s">
        <v>261</v>
      </c>
      <c r="AB24" s="507"/>
      <c r="AC24" s="508"/>
      <c r="AD24" s="575"/>
      <c r="AE24" s="575"/>
      <c r="AF24" s="575"/>
      <c r="AG24" s="575"/>
      <c r="AH24" s="575"/>
      <c r="AI24" s="575"/>
      <c r="AJ24" s="575"/>
      <c r="AK24" s="575"/>
      <c r="AL24" s="575"/>
      <c r="AM24" s="575"/>
      <c r="AN24" s="575"/>
      <c r="AO24" s="505" t="s">
        <v>361</v>
      </c>
      <c r="AP24" s="506"/>
      <c r="AQ24" s="199"/>
      <c r="AR24" s="2"/>
      <c r="AW24" s="3" t="s">
        <v>274</v>
      </c>
      <c r="AX24" s="3" t="s">
        <v>275</v>
      </c>
      <c r="AY24" s="3" t="s">
        <v>276</v>
      </c>
      <c r="AZ24" s="3">
        <v>17</v>
      </c>
    </row>
    <row r="25" spans="2:52" ht="18" customHeight="1" x14ac:dyDescent="0.15">
      <c r="B25" s="182"/>
      <c r="C25" s="1"/>
      <c r="D25" s="1"/>
      <c r="E25" s="517"/>
      <c r="F25" s="518"/>
      <c r="G25" s="519"/>
      <c r="H25" s="548"/>
      <c r="I25" s="548"/>
      <c r="J25" s="548"/>
      <c r="K25" s="182"/>
      <c r="L25" s="1"/>
      <c r="M25" s="1"/>
      <c r="N25" s="1"/>
      <c r="O25" s="2"/>
      <c r="P25" s="582"/>
      <c r="Q25" s="582"/>
      <c r="R25" s="200"/>
      <c r="S25" s="504" t="s">
        <v>366</v>
      </c>
      <c r="T25" s="504"/>
      <c r="U25" s="504"/>
      <c r="V25" s="504"/>
      <c r="W25" s="504"/>
      <c r="X25" s="504"/>
      <c r="Y25" s="504"/>
      <c r="Z25" s="201"/>
      <c r="AA25" s="507" t="s">
        <v>261</v>
      </c>
      <c r="AB25" s="507"/>
      <c r="AC25" s="508"/>
      <c r="AD25" s="575"/>
      <c r="AE25" s="575"/>
      <c r="AF25" s="575"/>
      <c r="AG25" s="575"/>
      <c r="AH25" s="575"/>
      <c r="AI25" s="575"/>
      <c r="AJ25" s="575"/>
      <c r="AK25" s="575"/>
      <c r="AL25" s="575"/>
      <c r="AM25" s="575"/>
      <c r="AN25" s="575"/>
      <c r="AO25" s="505" t="s">
        <v>361</v>
      </c>
      <c r="AP25" s="506"/>
      <c r="AQ25" s="199"/>
      <c r="AR25" s="2"/>
      <c r="AW25" s="3" t="s">
        <v>277</v>
      </c>
      <c r="AX25" s="3" t="s">
        <v>278</v>
      </c>
      <c r="AY25" s="3" t="s">
        <v>279</v>
      </c>
      <c r="AZ25" s="3">
        <v>18</v>
      </c>
    </row>
    <row r="26" spans="2:52" ht="18" customHeight="1" x14ac:dyDescent="0.15">
      <c r="B26" s="182"/>
      <c r="C26" s="1"/>
      <c r="D26" s="1"/>
      <c r="E26" s="517"/>
      <c r="F26" s="518"/>
      <c r="G26" s="519"/>
      <c r="H26" s="548"/>
      <c r="I26" s="548"/>
      <c r="J26" s="548"/>
      <c r="K26" s="182"/>
      <c r="L26" s="1"/>
      <c r="M26" s="1"/>
      <c r="N26" s="1"/>
      <c r="O26" s="2"/>
      <c r="P26" s="582"/>
      <c r="Q26" s="582"/>
      <c r="R26" s="200"/>
      <c r="S26" s="504" t="s">
        <v>367</v>
      </c>
      <c r="T26" s="504"/>
      <c r="U26" s="504"/>
      <c r="V26" s="504"/>
      <c r="W26" s="504"/>
      <c r="X26" s="504"/>
      <c r="Y26" s="504"/>
      <c r="Z26" s="201"/>
      <c r="AA26" s="507" t="s">
        <v>261</v>
      </c>
      <c r="AB26" s="507"/>
      <c r="AC26" s="508"/>
      <c r="AD26" s="575"/>
      <c r="AE26" s="575"/>
      <c r="AF26" s="575"/>
      <c r="AG26" s="575"/>
      <c r="AH26" s="575"/>
      <c r="AI26" s="575"/>
      <c r="AJ26" s="575"/>
      <c r="AK26" s="575"/>
      <c r="AL26" s="575"/>
      <c r="AM26" s="575"/>
      <c r="AN26" s="575"/>
      <c r="AO26" s="505" t="s">
        <v>361</v>
      </c>
      <c r="AP26" s="506"/>
      <c r="AQ26" s="199"/>
      <c r="AR26" s="2"/>
      <c r="AW26" s="3" t="s">
        <v>280</v>
      </c>
      <c r="AX26" s="3" t="s">
        <v>281</v>
      </c>
      <c r="AY26" s="3" t="s">
        <v>49</v>
      </c>
      <c r="AZ26" s="3">
        <v>19</v>
      </c>
    </row>
    <row r="27" spans="2:52" ht="18" customHeight="1" x14ac:dyDescent="0.15">
      <c r="B27" s="182"/>
      <c r="C27" s="1"/>
      <c r="D27" s="1"/>
      <c r="E27" s="517"/>
      <c r="F27" s="518"/>
      <c r="G27" s="519"/>
      <c r="H27" s="548"/>
      <c r="I27" s="548"/>
      <c r="J27" s="548"/>
      <c r="K27" s="182"/>
      <c r="L27" s="1"/>
      <c r="M27" s="1"/>
      <c r="N27" s="1"/>
      <c r="O27" s="2"/>
      <c r="P27" s="582"/>
      <c r="Q27" s="582"/>
      <c r="R27" s="200"/>
      <c r="S27" s="504" t="s">
        <v>368</v>
      </c>
      <c r="T27" s="504"/>
      <c r="U27" s="504"/>
      <c r="V27" s="504"/>
      <c r="W27" s="504"/>
      <c r="X27" s="504"/>
      <c r="Y27" s="504"/>
      <c r="Z27" s="201"/>
      <c r="AA27" s="507" t="s">
        <v>261</v>
      </c>
      <c r="AB27" s="507"/>
      <c r="AC27" s="508"/>
      <c r="AD27" s="575"/>
      <c r="AE27" s="575"/>
      <c r="AF27" s="575"/>
      <c r="AG27" s="575"/>
      <c r="AH27" s="575"/>
      <c r="AI27" s="575"/>
      <c r="AJ27" s="575"/>
      <c r="AK27" s="575"/>
      <c r="AL27" s="575"/>
      <c r="AM27" s="575"/>
      <c r="AN27" s="575"/>
      <c r="AO27" s="505" t="s">
        <v>361</v>
      </c>
      <c r="AP27" s="506"/>
      <c r="AQ27" s="199"/>
      <c r="AR27" s="2"/>
      <c r="AW27" s="3" t="s">
        <v>282</v>
      </c>
      <c r="AX27" s="3" t="s">
        <v>283</v>
      </c>
      <c r="AY27" s="3" t="s">
        <v>284</v>
      </c>
      <c r="AZ27" s="3">
        <v>20</v>
      </c>
    </row>
    <row r="28" spans="2:52" ht="18" customHeight="1" x14ac:dyDescent="0.15">
      <c r="B28" s="182"/>
      <c r="C28" s="1"/>
      <c r="D28" s="1"/>
      <c r="E28" s="517"/>
      <c r="F28" s="518"/>
      <c r="G28" s="519"/>
      <c r="H28" s="548"/>
      <c r="I28" s="548"/>
      <c r="J28" s="548"/>
      <c r="K28" s="182"/>
      <c r="L28" s="1"/>
      <c r="M28" s="1"/>
      <c r="N28" s="1"/>
      <c r="O28" s="2"/>
      <c r="P28" s="582"/>
      <c r="Q28" s="582"/>
      <c r="R28" s="200"/>
      <c r="S28" s="504" t="s">
        <v>369</v>
      </c>
      <c r="T28" s="504"/>
      <c r="U28" s="504"/>
      <c r="V28" s="504"/>
      <c r="W28" s="504"/>
      <c r="X28" s="504"/>
      <c r="Y28" s="504"/>
      <c r="Z28" s="201"/>
      <c r="AA28" s="507" t="s">
        <v>261</v>
      </c>
      <c r="AB28" s="507"/>
      <c r="AC28" s="508"/>
      <c r="AD28" s="513"/>
      <c r="AE28" s="513"/>
      <c r="AF28" s="513"/>
      <c r="AG28" s="513"/>
      <c r="AH28" s="513"/>
      <c r="AI28" s="513"/>
      <c r="AJ28" s="513"/>
      <c r="AK28" s="513"/>
      <c r="AL28" s="513"/>
      <c r="AM28" s="513"/>
      <c r="AN28" s="513"/>
      <c r="AO28" s="505" t="s">
        <v>361</v>
      </c>
      <c r="AP28" s="506"/>
      <c r="AQ28" s="199"/>
      <c r="AR28" s="2"/>
      <c r="AY28" s="3" t="s">
        <v>285</v>
      </c>
      <c r="AZ28" s="3">
        <v>21</v>
      </c>
    </row>
    <row r="29" spans="2:52" ht="18" customHeight="1" x14ac:dyDescent="0.15">
      <c r="B29" s="182"/>
      <c r="C29" s="1"/>
      <c r="D29" s="1"/>
      <c r="E29" s="517"/>
      <c r="F29" s="518"/>
      <c r="G29" s="519"/>
      <c r="H29" s="548"/>
      <c r="I29" s="548"/>
      <c r="J29" s="548"/>
      <c r="K29" s="182"/>
      <c r="L29" s="1"/>
      <c r="M29" s="1"/>
      <c r="N29" s="1"/>
      <c r="O29" s="2"/>
      <c r="P29" s="582"/>
      <c r="Q29" s="582"/>
      <c r="R29" s="200"/>
      <c r="S29" s="504" t="s">
        <v>370</v>
      </c>
      <c r="T29" s="504"/>
      <c r="U29" s="504"/>
      <c r="V29" s="504"/>
      <c r="W29" s="504"/>
      <c r="X29" s="504"/>
      <c r="Y29" s="504"/>
      <c r="Z29" s="201"/>
      <c r="AA29" s="507" t="s">
        <v>261</v>
      </c>
      <c r="AB29" s="507"/>
      <c r="AC29" s="508"/>
      <c r="AD29" s="513"/>
      <c r="AE29" s="513"/>
      <c r="AF29" s="513"/>
      <c r="AG29" s="513"/>
      <c r="AH29" s="513"/>
      <c r="AI29" s="513"/>
      <c r="AJ29" s="513"/>
      <c r="AK29" s="513"/>
      <c r="AL29" s="513"/>
      <c r="AM29" s="513"/>
      <c r="AN29" s="513"/>
      <c r="AO29" s="505" t="s">
        <v>361</v>
      </c>
      <c r="AP29" s="506"/>
      <c r="AQ29" s="199"/>
      <c r="AR29" s="2"/>
      <c r="AY29" s="3" t="s">
        <v>286</v>
      </c>
      <c r="AZ29" s="3">
        <v>22</v>
      </c>
    </row>
    <row r="30" spans="2:52" ht="18" customHeight="1" x14ac:dyDescent="0.15">
      <c r="B30" s="182"/>
      <c r="C30" s="1"/>
      <c r="D30" s="1"/>
      <c r="E30" s="517"/>
      <c r="F30" s="518"/>
      <c r="G30" s="519"/>
      <c r="H30" s="548"/>
      <c r="I30" s="548"/>
      <c r="J30" s="548"/>
      <c r="K30" s="182"/>
      <c r="L30" s="1"/>
      <c r="M30" s="1"/>
      <c r="N30" s="1"/>
      <c r="O30" s="2"/>
      <c r="P30" s="582"/>
      <c r="Q30" s="582"/>
      <c r="R30" s="200"/>
      <c r="S30" s="504" t="s">
        <v>371</v>
      </c>
      <c r="T30" s="504"/>
      <c r="U30" s="504"/>
      <c r="V30" s="504"/>
      <c r="W30" s="504"/>
      <c r="X30" s="504"/>
      <c r="Y30" s="504"/>
      <c r="Z30" s="202"/>
      <c r="AA30" s="507" t="s">
        <v>261</v>
      </c>
      <c r="AB30" s="507"/>
      <c r="AC30" s="508"/>
      <c r="AD30" s="513"/>
      <c r="AE30" s="513"/>
      <c r="AF30" s="513"/>
      <c r="AG30" s="513"/>
      <c r="AH30" s="513"/>
      <c r="AI30" s="513"/>
      <c r="AJ30" s="513"/>
      <c r="AK30" s="513"/>
      <c r="AL30" s="513"/>
      <c r="AM30" s="513"/>
      <c r="AN30" s="513"/>
      <c r="AO30" s="505" t="s">
        <v>361</v>
      </c>
      <c r="AP30" s="506"/>
      <c r="AQ30" s="199"/>
      <c r="AR30" s="2"/>
      <c r="AY30" s="3" t="s">
        <v>287</v>
      </c>
      <c r="AZ30" s="3">
        <v>23</v>
      </c>
    </row>
    <row r="31" spans="2:52" ht="18" customHeight="1" x14ac:dyDescent="0.15">
      <c r="B31" s="182"/>
      <c r="C31" s="1"/>
      <c r="D31" s="1"/>
      <c r="E31" s="520"/>
      <c r="F31" s="521"/>
      <c r="G31" s="522"/>
      <c r="H31" s="548"/>
      <c r="I31" s="548"/>
      <c r="J31" s="548"/>
      <c r="K31" s="203"/>
      <c r="L31" s="204"/>
      <c r="M31" s="204"/>
      <c r="N31" s="204"/>
      <c r="O31" s="205"/>
      <c r="P31" s="582"/>
      <c r="Q31" s="582"/>
      <c r="R31" s="200"/>
      <c r="S31" s="504" t="s">
        <v>372</v>
      </c>
      <c r="T31" s="504"/>
      <c r="U31" s="504"/>
      <c r="V31" s="504"/>
      <c r="W31" s="504"/>
      <c r="X31" s="504"/>
      <c r="Y31" s="504"/>
      <c r="Z31" s="201"/>
      <c r="AA31" s="507" t="s">
        <v>261</v>
      </c>
      <c r="AB31" s="507"/>
      <c r="AC31" s="508"/>
      <c r="AD31" s="513"/>
      <c r="AE31" s="513"/>
      <c r="AF31" s="513"/>
      <c r="AG31" s="513"/>
      <c r="AH31" s="513"/>
      <c r="AI31" s="513"/>
      <c r="AJ31" s="513"/>
      <c r="AK31" s="513"/>
      <c r="AL31" s="513"/>
      <c r="AM31" s="513"/>
      <c r="AN31" s="513"/>
      <c r="AO31" s="505" t="s">
        <v>361</v>
      </c>
      <c r="AP31" s="506"/>
      <c r="AQ31" s="199"/>
      <c r="AR31" s="2"/>
      <c r="AY31" s="3" t="s">
        <v>288</v>
      </c>
      <c r="AZ31" s="3">
        <v>24</v>
      </c>
    </row>
    <row r="32" spans="2:52" ht="164.25" customHeight="1" thickBot="1" x14ac:dyDescent="0.2">
      <c r="B32" s="182"/>
      <c r="C32" s="1"/>
      <c r="D32" s="1"/>
      <c r="E32" s="206"/>
      <c r="F32" s="577" t="s">
        <v>373</v>
      </c>
      <c r="G32" s="577"/>
      <c r="H32" s="577"/>
      <c r="I32" s="577"/>
      <c r="J32" s="577"/>
      <c r="K32" s="577"/>
      <c r="L32" s="577"/>
      <c r="M32" s="577"/>
      <c r="N32" s="577"/>
      <c r="O32" s="577"/>
      <c r="P32" s="577"/>
      <c r="Q32" s="207"/>
      <c r="R32" s="578"/>
      <c r="S32" s="579"/>
      <c r="T32" s="579"/>
      <c r="U32" s="579"/>
      <c r="V32" s="579"/>
      <c r="W32" s="579"/>
      <c r="X32" s="579"/>
      <c r="Y32" s="579"/>
      <c r="Z32" s="579"/>
      <c r="AA32" s="579"/>
      <c r="AB32" s="579"/>
      <c r="AC32" s="579"/>
      <c r="AD32" s="579"/>
      <c r="AE32" s="579"/>
      <c r="AF32" s="579"/>
      <c r="AG32" s="579"/>
      <c r="AH32" s="579"/>
      <c r="AI32" s="579"/>
      <c r="AJ32" s="579"/>
      <c r="AK32" s="579"/>
      <c r="AL32" s="579"/>
      <c r="AM32" s="579"/>
      <c r="AN32" s="579"/>
      <c r="AO32" s="579"/>
      <c r="AP32" s="580"/>
      <c r="AQ32" s="208"/>
      <c r="AR32" s="2"/>
      <c r="AY32" s="3" t="s">
        <v>289</v>
      </c>
      <c r="AZ32" s="3">
        <v>25</v>
      </c>
    </row>
    <row r="33" spans="2:52" ht="12" customHeight="1" x14ac:dyDescent="0.15">
      <c r="B33" s="182"/>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2"/>
      <c r="AY33" s="3" t="s">
        <v>290</v>
      </c>
      <c r="AZ33" s="3">
        <v>26</v>
      </c>
    </row>
    <row r="34" spans="2:52" ht="18.75" customHeight="1" thickBot="1" x14ac:dyDescent="0.2">
      <c r="B34" s="182"/>
      <c r="C34" s="1"/>
      <c r="D34" s="1"/>
      <c r="E34" s="1" t="s">
        <v>535</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99"/>
      <c r="AR34" s="2"/>
      <c r="AY34" s="3" t="s">
        <v>561</v>
      </c>
      <c r="AZ34" s="3">
        <v>27</v>
      </c>
    </row>
    <row r="35" spans="2:52" ht="24" customHeight="1" x14ac:dyDescent="0.15">
      <c r="B35" s="182"/>
      <c r="C35" s="1"/>
      <c r="D35" s="1"/>
      <c r="E35" s="209"/>
      <c r="F35" s="510" t="s">
        <v>291</v>
      </c>
      <c r="G35" s="510"/>
      <c r="H35" s="510"/>
      <c r="I35" s="510"/>
      <c r="J35" s="510"/>
      <c r="K35" s="510"/>
      <c r="L35" s="510"/>
      <c r="M35" s="510"/>
      <c r="N35" s="510"/>
      <c r="O35" s="510"/>
      <c r="P35" s="510"/>
      <c r="Q35" s="210"/>
      <c r="R35" s="211"/>
      <c r="S35" s="511" t="s">
        <v>551</v>
      </c>
      <c r="T35" s="511"/>
      <c r="U35" s="511"/>
      <c r="V35" s="511"/>
      <c r="W35" s="511"/>
      <c r="X35" s="511"/>
      <c r="Y35" s="511"/>
      <c r="Z35" s="512">
        <v>5000</v>
      </c>
      <c r="AA35" s="512"/>
      <c r="AB35" s="512"/>
      <c r="AC35" s="512"/>
      <c r="AD35" s="512"/>
      <c r="AE35" s="512"/>
      <c r="AF35" s="512"/>
      <c r="AG35" s="512"/>
      <c r="AH35" s="528" t="s">
        <v>361</v>
      </c>
      <c r="AI35" s="528"/>
      <c r="AJ35" s="528"/>
      <c r="AK35" s="528" t="s">
        <v>45</v>
      </c>
      <c r="AL35" s="528"/>
      <c r="AM35" s="529"/>
      <c r="AN35" s="501" t="str">
        <f>IF(AD20="","",IF(AD20&gt;=5000,"○",""))</f>
        <v/>
      </c>
      <c r="AO35" s="502"/>
      <c r="AP35" s="503"/>
      <c r="AQ35" s="199"/>
      <c r="AR35" s="2"/>
      <c r="AY35" s="3" t="s">
        <v>562</v>
      </c>
      <c r="AZ35" s="3">
        <v>28</v>
      </c>
    </row>
    <row r="36" spans="2:52" ht="24" customHeight="1" thickBot="1" x14ac:dyDescent="0.2">
      <c r="B36" s="182"/>
      <c r="C36" s="1"/>
      <c r="D36" s="1"/>
      <c r="E36" s="206"/>
      <c r="F36" s="509" t="s">
        <v>292</v>
      </c>
      <c r="G36" s="509"/>
      <c r="H36" s="509"/>
      <c r="I36" s="509"/>
      <c r="J36" s="509"/>
      <c r="K36" s="509"/>
      <c r="L36" s="509"/>
      <c r="M36" s="509"/>
      <c r="N36" s="509"/>
      <c r="O36" s="509"/>
      <c r="P36" s="509"/>
      <c r="Q36" s="207"/>
      <c r="R36" s="212"/>
      <c r="S36" s="526" t="s">
        <v>556</v>
      </c>
      <c r="T36" s="526"/>
      <c r="U36" s="526"/>
      <c r="V36" s="526"/>
      <c r="W36" s="526"/>
      <c r="X36" s="526"/>
      <c r="Y36" s="526"/>
      <c r="Z36" s="527">
        <v>6000</v>
      </c>
      <c r="AA36" s="527"/>
      <c r="AB36" s="527"/>
      <c r="AC36" s="527"/>
      <c r="AD36" s="527"/>
      <c r="AE36" s="527"/>
      <c r="AF36" s="527"/>
      <c r="AG36" s="527"/>
      <c r="AH36" s="530" t="s">
        <v>207</v>
      </c>
      <c r="AI36" s="530"/>
      <c r="AJ36" s="530"/>
      <c r="AK36" s="530" t="s">
        <v>45</v>
      </c>
      <c r="AL36" s="530"/>
      <c r="AM36" s="531"/>
      <c r="AN36" s="523" t="str">
        <f>IF('その5（非公表）'!M42="","",IF('その5（非公表）'!M42&gt;=6000,"○",""))</f>
        <v/>
      </c>
      <c r="AO36" s="524"/>
      <c r="AP36" s="525"/>
      <c r="AQ36" s="199"/>
      <c r="AR36" s="2"/>
      <c r="AY36" s="3" t="s">
        <v>563</v>
      </c>
      <c r="AZ36" s="3">
        <v>29</v>
      </c>
    </row>
    <row r="37" spans="2:52" ht="24" customHeight="1" x14ac:dyDescent="0.15">
      <c r="B37" s="182"/>
      <c r="C37" s="1"/>
      <c r="D37" s="1"/>
      <c r="E37" s="1"/>
      <c r="F37" s="213"/>
      <c r="G37" s="213"/>
      <c r="H37" s="213"/>
      <c r="I37" s="213"/>
      <c r="J37" s="213"/>
      <c r="K37" s="213"/>
      <c r="L37" s="213"/>
      <c r="M37" s="213"/>
      <c r="N37" s="213"/>
      <c r="O37" s="213"/>
      <c r="P37" s="213"/>
      <c r="Q37" s="1"/>
      <c r="R37" s="214"/>
      <c r="S37" s="215"/>
      <c r="T37" s="216"/>
      <c r="U37" s="216"/>
      <c r="V37" s="216"/>
      <c r="W37" s="216"/>
      <c r="X37" s="216"/>
      <c r="Y37" s="216"/>
      <c r="Z37" s="217"/>
      <c r="AA37" s="217"/>
      <c r="AB37" s="217"/>
      <c r="AC37" s="217"/>
      <c r="AD37" s="217"/>
      <c r="AE37" s="217"/>
      <c r="AF37" s="217"/>
      <c r="AG37" s="217"/>
      <c r="AH37" s="217"/>
      <c r="AI37" s="217"/>
      <c r="AJ37" s="217"/>
      <c r="AK37" s="217"/>
      <c r="AL37" s="313"/>
      <c r="AM37" s="217"/>
      <c r="AN37" s="314"/>
      <c r="AO37" s="199"/>
      <c r="AP37" s="199"/>
      <c r="AQ37" s="199"/>
      <c r="AR37" s="2"/>
      <c r="AY37" s="3" t="s">
        <v>293</v>
      </c>
      <c r="AZ37" s="3">
        <v>30</v>
      </c>
    </row>
    <row r="38" spans="2:52" ht="3" customHeight="1" x14ac:dyDescent="0.15">
      <c r="B38" s="203"/>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5"/>
      <c r="AY38" s="3" t="s">
        <v>294</v>
      </c>
      <c r="AZ38" s="3">
        <v>31</v>
      </c>
    </row>
    <row r="39" spans="2:52" ht="12" customHeight="1" x14ac:dyDescent="0.15">
      <c r="AR39" s="218" t="s">
        <v>575</v>
      </c>
      <c r="AY39" s="3" t="s">
        <v>295</v>
      </c>
      <c r="AZ39" s="3">
        <v>32</v>
      </c>
    </row>
    <row r="40" spans="2:52" x14ac:dyDescent="0.15">
      <c r="AY40" s="3" t="s">
        <v>296</v>
      </c>
      <c r="AZ40" s="3">
        <v>33</v>
      </c>
    </row>
    <row r="41" spans="2:52" x14ac:dyDescent="0.15">
      <c r="AY41" s="3" t="s">
        <v>297</v>
      </c>
      <c r="AZ41" s="3">
        <v>34</v>
      </c>
    </row>
    <row r="42" spans="2:52" x14ac:dyDescent="0.15">
      <c r="AY42" s="3" t="s">
        <v>298</v>
      </c>
      <c r="AZ42" s="3">
        <v>35</v>
      </c>
    </row>
    <row r="43" spans="2:52" x14ac:dyDescent="0.15">
      <c r="AY43" s="3" t="s">
        <v>299</v>
      </c>
      <c r="AZ43" s="3">
        <v>36</v>
      </c>
    </row>
    <row r="44" spans="2:52" x14ac:dyDescent="0.15">
      <c r="AY44" s="3" t="s">
        <v>300</v>
      </c>
      <c r="AZ44" s="3">
        <v>37</v>
      </c>
    </row>
    <row r="45" spans="2:52" x14ac:dyDescent="0.15">
      <c r="AY45" s="3" t="s">
        <v>301</v>
      </c>
      <c r="AZ45" s="3">
        <v>38</v>
      </c>
    </row>
    <row r="46" spans="2:52" x14ac:dyDescent="0.15">
      <c r="AY46" s="3" t="s">
        <v>302</v>
      </c>
      <c r="AZ46" s="3">
        <v>39</v>
      </c>
    </row>
    <row r="47" spans="2:52" x14ac:dyDescent="0.15">
      <c r="AY47" s="3" t="s">
        <v>303</v>
      </c>
      <c r="AZ47" s="3">
        <v>40</v>
      </c>
    </row>
    <row r="48" spans="2:52"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Y48" s="3" t="s">
        <v>304</v>
      </c>
      <c r="AZ48" s="3">
        <v>41</v>
      </c>
    </row>
    <row r="49" spans="51:52" ht="9" customHeight="1" x14ac:dyDescent="0.15">
      <c r="AY49" s="3" t="s">
        <v>305</v>
      </c>
      <c r="AZ49" s="3">
        <v>42</v>
      </c>
    </row>
    <row r="50" spans="51:52" ht="9" customHeight="1" x14ac:dyDescent="0.15">
      <c r="AY50" s="3" t="s">
        <v>306</v>
      </c>
      <c r="AZ50" s="3">
        <v>43</v>
      </c>
    </row>
    <row r="51" spans="51:52" x14ac:dyDescent="0.15">
      <c r="AY51" s="3" t="s">
        <v>307</v>
      </c>
      <c r="AZ51" s="3">
        <v>44</v>
      </c>
    </row>
    <row r="52" spans="51:52" x14ac:dyDescent="0.15">
      <c r="AY52" s="3" t="s">
        <v>308</v>
      </c>
      <c r="AZ52" s="3">
        <v>45</v>
      </c>
    </row>
    <row r="53" spans="51:52" x14ac:dyDescent="0.15">
      <c r="AY53" s="3" t="s">
        <v>309</v>
      </c>
      <c r="AZ53" s="3">
        <v>46</v>
      </c>
    </row>
    <row r="54" spans="51:52" x14ac:dyDescent="0.15">
      <c r="AY54" s="3" t="s">
        <v>310</v>
      </c>
      <c r="AZ54" s="3">
        <v>47</v>
      </c>
    </row>
    <row r="55" spans="51:52" x14ac:dyDescent="0.15">
      <c r="AY55" s="3" t="s">
        <v>311</v>
      </c>
      <c r="AZ55" s="3">
        <v>48</v>
      </c>
    </row>
    <row r="56" spans="51:52" x14ac:dyDescent="0.15">
      <c r="AY56" s="3" t="s">
        <v>312</v>
      </c>
      <c r="AZ56" s="3">
        <v>49</v>
      </c>
    </row>
    <row r="57" spans="51:52" x14ac:dyDescent="0.15">
      <c r="AY57" s="3" t="s">
        <v>50</v>
      </c>
      <c r="AZ57" s="3">
        <v>50</v>
      </c>
    </row>
    <row r="58" spans="51:52" x14ac:dyDescent="0.15">
      <c r="AY58" s="3" t="s">
        <v>313</v>
      </c>
      <c r="AZ58" s="3">
        <v>51</v>
      </c>
    </row>
    <row r="59" spans="51:52" x14ac:dyDescent="0.15">
      <c r="AY59" s="3" t="s">
        <v>314</v>
      </c>
      <c r="AZ59" s="3">
        <v>52</v>
      </c>
    </row>
    <row r="60" spans="51:52" x14ac:dyDescent="0.15">
      <c r="AY60" s="3" t="s">
        <v>315</v>
      </c>
      <c r="AZ60" s="3">
        <v>53</v>
      </c>
    </row>
    <row r="61" spans="51:52" x14ac:dyDescent="0.15">
      <c r="AY61" s="3" t="s">
        <v>316</v>
      </c>
      <c r="AZ61" s="3">
        <v>54</v>
      </c>
    </row>
    <row r="62" spans="51:52" x14ac:dyDescent="0.15">
      <c r="AY62" s="3" t="s">
        <v>317</v>
      </c>
      <c r="AZ62" s="3">
        <v>55</v>
      </c>
    </row>
    <row r="63" spans="51:52" x14ac:dyDescent="0.15">
      <c r="AY63" s="3" t="s">
        <v>318</v>
      </c>
      <c r="AZ63" s="3">
        <v>56</v>
      </c>
    </row>
    <row r="64" spans="51:52" x14ac:dyDescent="0.15">
      <c r="AY64" s="3" t="s">
        <v>319</v>
      </c>
      <c r="AZ64" s="3">
        <v>57</v>
      </c>
    </row>
    <row r="65" spans="51:52" x14ac:dyDescent="0.15">
      <c r="AY65" s="3" t="s">
        <v>320</v>
      </c>
      <c r="AZ65" s="3">
        <v>58</v>
      </c>
    </row>
    <row r="66" spans="51:52" x14ac:dyDescent="0.15">
      <c r="AY66" s="3" t="s">
        <v>321</v>
      </c>
      <c r="AZ66" s="3">
        <v>59</v>
      </c>
    </row>
    <row r="67" spans="51:52" x14ac:dyDescent="0.15">
      <c r="AY67" s="3" t="s">
        <v>322</v>
      </c>
      <c r="AZ67" s="3">
        <v>60</v>
      </c>
    </row>
    <row r="68" spans="51:52" x14ac:dyDescent="0.15">
      <c r="AY68" s="3" t="s">
        <v>323</v>
      </c>
      <c r="AZ68" s="3">
        <v>61</v>
      </c>
    </row>
    <row r="69" spans="51:52" x14ac:dyDescent="0.15">
      <c r="AY69" s="3" t="s">
        <v>324</v>
      </c>
      <c r="AZ69" s="3">
        <v>62</v>
      </c>
    </row>
    <row r="70" spans="51:52" x14ac:dyDescent="0.15">
      <c r="AY70" s="3" t="s">
        <v>325</v>
      </c>
      <c r="AZ70" s="3">
        <v>63</v>
      </c>
    </row>
    <row r="71" spans="51:52" x14ac:dyDescent="0.15">
      <c r="AY71" s="3" t="s">
        <v>326</v>
      </c>
      <c r="AZ71" s="3">
        <v>64</v>
      </c>
    </row>
    <row r="72" spans="51:52" x14ac:dyDescent="0.15">
      <c r="AY72" s="3" t="s">
        <v>327</v>
      </c>
      <c r="AZ72" s="3">
        <v>65</v>
      </c>
    </row>
    <row r="73" spans="51:52" x14ac:dyDescent="0.15">
      <c r="AY73" s="3" t="s">
        <v>328</v>
      </c>
      <c r="AZ73" s="3">
        <v>66</v>
      </c>
    </row>
    <row r="74" spans="51:52" x14ac:dyDescent="0.15">
      <c r="AY74" s="3" t="s">
        <v>329</v>
      </c>
      <c r="AZ74" s="3">
        <v>67</v>
      </c>
    </row>
    <row r="75" spans="51:52" x14ac:dyDescent="0.15">
      <c r="AY75" s="3" t="s">
        <v>330</v>
      </c>
      <c r="AZ75" s="3">
        <v>68</v>
      </c>
    </row>
    <row r="76" spans="51:52" x14ac:dyDescent="0.15">
      <c r="AY76" s="3" t="s">
        <v>331</v>
      </c>
      <c r="AZ76" s="3">
        <v>69</v>
      </c>
    </row>
    <row r="77" spans="51:52" x14ac:dyDescent="0.15">
      <c r="AY77" s="3" t="s">
        <v>332</v>
      </c>
      <c r="AZ77" s="3">
        <v>70</v>
      </c>
    </row>
    <row r="78" spans="51:52" x14ac:dyDescent="0.15">
      <c r="AY78" s="3" t="s">
        <v>333</v>
      </c>
      <c r="AZ78" s="3">
        <v>71</v>
      </c>
    </row>
    <row r="79" spans="51:52" x14ac:dyDescent="0.15">
      <c r="AY79" s="3" t="s">
        <v>334</v>
      </c>
      <c r="AZ79" s="3">
        <v>72</v>
      </c>
    </row>
    <row r="80" spans="51:52" x14ac:dyDescent="0.15">
      <c r="AY80" s="3" t="s">
        <v>51</v>
      </c>
      <c r="AZ80" s="3">
        <v>73</v>
      </c>
    </row>
    <row r="81" spans="51:52" x14ac:dyDescent="0.15">
      <c r="AY81" s="3" t="s">
        <v>52</v>
      </c>
      <c r="AZ81" s="3">
        <v>74</v>
      </c>
    </row>
    <row r="82" spans="51:52" x14ac:dyDescent="0.15">
      <c r="AY82" s="3" t="s">
        <v>53</v>
      </c>
      <c r="AZ82" s="3">
        <v>75</v>
      </c>
    </row>
    <row r="83" spans="51:52" x14ac:dyDescent="0.15">
      <c r="AY83" s="3" t="s">
        <v>335</v>
      </c>
      <c r="AZ83" s="3">
        <v>76</v>
      </c>
    </row>
    <row r="84" spans="51:52" x14ac:dyDescent="0.15">
      <c r="AY84" s="3" t="s">
        <v>336</v>
      </c>
      <c r="AZ84" s="3">
        <v>77</v>
      </c>
    </row>
    <row r="85" spans="51:52" x14ac:dyDescent="0.15">
      <c r="AY85" s="3" t="s">
        <v>337</v>
      </c>
      <c r="AZ85" s="3">
        <v>78</v>
      </c>
    </row>
    <row r="86" spans="51:52" x14ac:dyDescent="0.15">
      <c r="AY86" s="3" t="s">
        <v>338</v>
      </c>
      <c r="AZ86" s="3">
        <v>79</v>
      </c>
    </row>
    <row r="87" spans="51:52" x14ac:dyDescent="0.15">
      <c r="AY87" s="3" t="s">
        <v>339</v>
      </c>
      <c r="AZ87" s="3">
        <v>80</v>
      </c>
    </row>
    <row r="88" spans="51:52" x14ac:dyDescent="0.15">
      <c r="AY88" s="3" t="s">
        <v>340</v>
      </c>
      <c r="AZ88" s="3">
        <v>81</v>
      </c>
    </row>
    <row r="89" spans="51:52" x14ac:dyDescent="0.15">
      <c r="AY89" s="3" t="s">
        <v>341</v>
      </c>
      <c r="AZ89" s="3">
        <v>82</v>
      </c>
    </row>
    <row r="90" spans="51:52" x14ac:dyDescent="0.15">
      <c r="AY90" s="3" t="s">
        <v>342</v>
      </c>
      <c r="AZ90" s="3">
        <v>83</v>
      </c>
    </row>
    <row r="91" spans="51:52" x14ac:dyDescent="0.15">
      <c r="AY91" s="3" t="s">
        <v>343</v>
      </c>
      <c r="AZ91" s="3">
        <v>84</v>
      </c>
    </row>
    <row r="92" spans="51:52" x14ac:dyDescent="0.15">
      <c r="AY92" s="3" t="s">
        <v>344</v>
      </c>
      <c r="AZ92" s="3">
        <v>85</v>
      </c>
    </row>
    <row r="93" spans="51:52" x14ac:dyDescent="0.15">
      <c r="AY93" s="3" t="s">
        <v>345</v>
      </c>
      <c r="AZ93" s="3">
        <v>86</v>
      </c>
    </row>
    <row r="94" spans="51:52" x14ac:dyDescent="0.15">
      <c r="AY94" s="3" t="s">
        <v>346</v>
      </c>
      <c r="AZ94" s="3">
        <v>87</v>
      </c>
    </row>
    <row r="95" spans="51:52" x14ac:dyDescent="0.15">
      <c r="AY95" s="3" t="s">
        <v>347</v>
      </c>
      <c r="AZ95" s="3">
        <v>88</v>
      </c>
    </row>
    <row r="96" spans="51:52" x14ac:dyDescent="0.15">
      <c r="AY96" s="3" t="s">
        <v>348</v>
      </c>
      <c r="AZ96" s="3">
        <v>89</v>
      </c>
    </row>
    <row r="97" spans="51:52" x14ac:dyDescent="0.15">
      <c r="AY97" s="3" t="s">
        <v>349</v>
      </c>
      <c r="AZ97" s="3">
        <v>90</v>
      </c>
    </row>
    <row r="98" spans="51:52" x14ac:dyDescent="0.15">
      <c r="AY98" s="3" t="s">
        <v>350</v>
      </c>
      <c r="AZ98" s="3">
        <v>91</v>
      </c>
    </row>
    <row r="99" spans="51:52" x14ac:dyDescent="0.15">
      <c r="AY99" s="3" t="s">
        <v>351</v>
      </c>
      <c r="AZ99" s="3">
        <v>92</v>
      </c>
    </row>
    <row r="100" spans="51:52" x14ac:dyDescent="0.15">
      <c r="AY100" s="3" t="s">
        <v>352</v>
      </c>
      <c r="AZ100" s="3">
        <v>93</v>
      </c>
    </row>
    <row r="101" spans="51:52" x14ac:dyDescent="0.15">
      <c r="AY101" s="3" t="s">
        <v>353</v>
      </c>
      <c r="AZ101" s="3">
        <v>94</v>
      </c>
    </row>
    <row r="102" spans="51:52" x14ac:dyDescent="0.15">
      <c r="AY102" s="3" t="s">
        <v>354</v>
      </c>
      <c r="AZ102" s="3">
        <v>95</v>
      </c>
    </row>
    <row r="103" spans="51:52" x14ac:dyDescent="0.15">
      <c r="AY103" s="3" t="s">
        <v>54</v>
      </c>
      <c r="AZ103" s="3">
        <v>96</v>
      </c>
    </row>
    <row r="104" spans="51:52" x14ac:dyDescent="0.15">
      <c r="AY104" s="3" t="s">
        <v>355</v>
      </c>
      <c r="AZ104" s="3">
        <v>97</v>
      </c>
    </row>
    <row r="105" spans="51:52" x14ac:dyDescent="0.15">
      <c r="AY105" s="3" t="s">
        <v>356</v>
      </c>
      <c r="AZ105" s="3">
        <v>98</v>
      </c>
    </row>
    <row r="106" spans="51:52" x14ac:dyDescent="0.15">
      <c r="AY106" s="3" t="s">
        <v>357</v>
      </c>
      <c r="AZ106" s="3">
        <v>99</v>
      </c>
    </row>
  </sheetData>
  <sheetProtection algorithmName="SHA-512" hashValue="qqesk9HiQ4K0UdQ7ETg8Sl/PZjbiCT4tLIvo4htSjUWjdY7QKvXFtyF7J/kSqPhGX92KfVbcrl4fRAOMemN7+w==" saltValue="9iGd9lNpk2+mVvAVjcfYvQ==" spinCount="100000" sheet="1" selectLockedCells="1"/>
  <mergeCells count="87">
    <mergeCell ref="AG17:AP17"/>
    <mergeCell ref="F32:P32"/>
    <mergeCell ref="R32:AP32"/>
    <mergeCell ref="AO29:AP29"/>
    <mergeCell ref="AA31:AC31"/>
    <mergeCell ref="AD31:AN31"/>
    <mergeCell ref="AO31:AP31"/>
    <mergeCell ref="AA30:AC30"/>
    <mergeCell ref="AD30:AN30"/>
    <mergeCell ref="H19:J31"/>
    <mergeCell ref="AD20:AN20"/>
    <mergeCell ref="AO22:AP22"/>
    <mergeCell ref="P21:Q31"/>
    <mergeCell ref="AO20:AP20"/>
    <mergeCell ref="S21:Y21"/>
    <mergeCell ref="AA24:AC24"/>
    <mergeCell ref="AO21:AP21"/>
    <mergeCell ref="AD27:AN27"/>
    <mergeCell ref="AO27:AP27"/>
    <mergeCell ref="S23:Y23"/>
    <mergeCell ref="AD25:AN25"/>
    <mergeCell ref="S26:Y26"/>
    <mergeCell ref="S25:Y25"/>
    <mergeCell ref="AA25:AC25"/>
    <mergeCell ref="AA21:AC21"/>
    <mergeCell ref="AO24:AP24"/>
    <mergeCell ref="AN15:AP15"/>
    <mergeCell ref="AD28:AN28"/>
    <mergeCell ref="AO28:AP28"/>
    <mergeCell ref="R18:AP18"/>
    <mergeCell ref="AO25:AP25"/>
    <mergeCell ref="AA23:AC23"/>
    <mergeCell ref="AD23:AN23"/>
    <mergeCell ref="AD21:AN21"/>
    <mergeCell ref="R19:AP19"/>
    <mergeCell ref="L20:Y20"/>
    <mergeCell ref="AA20:AC20"/>
    <mergeCell ref="S24:Y24"/>
    <mergeCell ref="AD26:AN26"/>
    <mergeCell ref="AO23:AP23"/>
    <mergeCell ref="S28:Y28"/>
    <mergeCell ref="AD24:AN24"/>
    <mergeCell ref="H4:J4"/>
    <mergeCell ref="E5:AP5"/>
    <mergeCell ref="E9:AP9"/>
    <mergeCell ref="AI11:AL11"/>
    <mergeCell ref="AM11:AP11"/>
    <mergeCell ref="F13:P13"/>
    <mergeCell ref="R13:AP13"/>
    <mergeCell ref="F12:P12"/>
    <mergeCell ref="L19:P19"/>
    <mergeCell ref="AA22:AC22"/>
    <mergeCell ref="AI15:AL15"/>
    <mergeCell ref="W17:AF17"/>
    <mergeCell ref="S22:Y22"/>
    <mergeCell ref="AD22:AN22"/>
    <mergeCell ref="R16:AP16"/>
    <mergeCell ref="L18:P18"/>
    <mergeCell ref="F16:P16"/>
    <mergeCell ref="H17:J18"/>
    <mergeCell ref="L17:P17"/>
    <mergeCell ref="R12:AP12"/>
    <mergeCell ref="R17:V17"/>
    <mergeCell ref="F36:P36"/>
    <mergeCell ref="F35:P35"/>
    <mergeCell ref="S35:Y35"/>
    <mergeCell ref="Z35:AG35"/>
    <mergeCell ref="S29:Y29"/>
    <mergeCell ref="AA29:AC29"/>
    <mergeCell ref="AD29:AN29"/>
    <mergeCell ref="E17:G31"/>
    <mergeCell ref="AN36:AP36"/>
    <mergeCell ref="S36:Y36"/>
    <mergeCell ref="Z36:AG36"/>
    <mergeCell ref="AK35:AM35"/>
    <mergeCell ref="AH35:AJ35"/>
    <mergeCell ref="AH36:AJ36"/>
    <mergeCell ref="AK36:AM36"/>
    <mergeCell ref="AA28:AC28"/>
    <mergeCell ref="AN35:AP35"/>
    <mergeCell ref="S31:Y31"/>
    <mergeCell ref="AO26:AP26"/>
    <mergeCell ref="S27:Y27"/>
    <mergeCell ref="AA27:AC27"/>
    <mergeCell ref="AO30:AP30"/>
    <mergeCell ref="S30:Y30"/>
    <mergeCell ref="AA26:AC26"/>
  </mergeCells>
  <phoneticPr fontId="2"/>
  <conditionalFormatting sqref="H4:J4">
    <cfRule type="cellIs" dxfId="27"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M22"/>
  <sheetViews>
    <sheetView showGridLines="0" view="pageBreakPreview" zoomScaleNormal="100" workbookViewId="0">
      <selection activeCell="M5" sqref="M5:Q5"/>
    </sheetView>
  </sheetViews>
  <sheetFormatPr defaultColWidth="9" defaultRowHeight="12" x14ac:dyDescent="0.15"/>
  <cols>
    <col min="1" max="1" width="0.5" style="3" customWidth="1"/>
    <col min="2" max="42" width="2.375" style="3" customWidth="1"/>
    <col min="43" max="43" width="0.5" style="3" customWidth="1"/>
    <col min="44" max="44" width="5.125" style="3" customWidth="1"/>
    <col min="45" max="16384" width="9" style="3"/>
  </cols>
  <sheetData>
    <row r="1" spans="1:65" x14ac:dyDescent="0.15">
      <c r="A1" s="3" t="s">
        <v>379</v>
      </c>
    </row>
    <row r="2" spans="1:65"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1"/>
    </row>
    <row r="3" spans="1:65"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2"/>
    </row>
    <row r="4" spans="1:65" s="223" customFormat="1" ht="18.75" customHeight="1" thickBot="1" x14ac:dyDescent="0.2">
      <c r="A4" s="219"/>
      <c r="B4" s="220"/>
      <c r="C4" s="1" t="s">
        <v>536</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1"/>
      <c r="AR4" s="222"/>
      <c r="AS4" s="220"/>
      <c r="AT4" s="220"/>
      <c r="AU4" s="220"/>
      <c r="AV4" s="220"/>
      <c r="AW4" s="220"/>
      <c r="AX4" s="220"/>
      <c r="AY4" s="220"/>
      <c r="AZ4" s="220"/>
      <c r="BA4" s="220"/>
      <c r="BB4" s="220"/>
      <c r="BC4" s="220"/>
      <c r="BD4" s="220"/>
      <c r="BE4" s="220"/>
      <c r="BF4" s="220"/>
      <c r="BG4" s="220"/>
      <c r="BH4" s="220"/>
      <c r="BI4" s="220"/>
      <c r="BJ4" s="220"/>
      <c r="BK4" s="220"/>
      <c r="BL4" s="220"/>
      <c r="BM4" s="220"/>
    </row>
    <row r="5" spans="1:65" ht="25.5" customHeight="1" thickBot="1" x14ac:dyDescent="0.2">
      <c r="A5" s="182"/>
      <c r="B5" s="1"/>
      <c r="C5" s="224"/>
      <c r="D5" s="584" t="s">
        <v>380</v>
      </c>
      <c r="E5" s="584"/>
      <c r="F5" s="584"/>
      <c r="G5" s="584"/>
      <c r="H5" s="584"/>
      <c r="I5" s="584"/>
      <c r="J5" s="584"/>
      <c r="K5" s="584"/>
      <c r="L5" s="225"/>
      <c r="M5" s="585"/>
      <c r="N5" s="586"/>
      <c r="O5" s="586"/>
      <c r="P5" s="586"/>
      <c r="Q5" s="586"/>
      <c r="R5" s="587" t="s">
        <v>377</v>
      </c>
      <c r="S5" s="587"/>
      <c r="T5" s="586"/>
      <c r="U5" s="586"/>
      <c r="V5" s="587" t="s">
        <v>378</v>
      </c>
      <c r="W5" s="588"/>
      <c r="X5" s="583"/>
      <c r="Y5" s="583"/>
      <c r="Z5" s="222"/>
      <c r="AA5" s="222"/>
      <c r="AB5" s="1"/>
      <c r="AC5" s="1"/>
      <c r="AL5" s="1"/>
      <c r="AM5" s="1"/>
      <c r="AN5" s="1"/>
      <c r="AO5" s="1"/>
      <c r="AP5" s="1"/>
      <c r="AQ5" s="2"/>
      <c r="AR5" s="1"/>
      <c r="AS5" s="1"/>
      <c r="AT5" s="1"/>
      <c r="AU5" s="1"/>
    </row>
    <row r="6" spans="1:65" ht="15" customHeight="1" x14ac:dyDescent="0.15">
      <c r="A6" s="182"/>
      <c r="B6" s="1"/>
      <c r="C6" s="226"/>
      <c r="D6" s="226"/>
      <c r="E6" s="226"/>
      <c r="F6" s="198"/>
      <c r="G6" s="198"/>
      <c r="H6" s="198"/>
      <c r="I6" s="198"/>
      <c r="J6" s="198"/>
      <c r="K6" s="198"/>
      <c r="L6" s="198"/>
      <c r="M6" s="198"/>
      <c r="N6" s="198"/>
      <c r="O6" s="198"/>
      <c r="P6" s="198"/>
      <c r="Q6" s="198"/>
      <c r="R6" s="198"/>
      <c r="S6" s="198"/>
      <c r="T6" s="1"/>
      <c r="U6" s="1"/>
      <c r="V6" s="1"/>
      <c r="W6" s="1"/>
      <c r="X6" s="1"/>
      <c r="Y6" s="1"/>
      <c r="Z6" s="1"/>
      <c r="AA6" s="1"/>
      <c r="AB6" s="1"/>
      <c r="AC6" s="1"/>
      <c r="AD6" s="1"/>
      <c r="AE6" s="1"/>
      <c r="AF6" s="1"/>
      <c r="AG6" s="1"/>
      <c r="AH6" s="1"/>
      <c r="AI6" s="1"/>
      <c r="AJ6" s="1"/>
      <c r="AK6" s="1"/>
      <c r="AL6" s="1"/>
      <c r="AM6" s="1"/>
      <c r="AN6" s="1"/>
      <c r="AO6" s="1"/>
      <c r="AP6" s="1"/>
      <c r="AQ6" s="2"/>
    </row>
    <row r="7" spans="1:65" ht="18.75" customHeight="1" thickBot="1" x14ac:dyDescent="0.2">
      <c r="A7" s="182"/>
      <c r="B7" s="1"/>
      <c r="C7" s="1" t="s">
        <v>537</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2"/>
    </row>
    <row r="8" spans="1:65" ht="19.5" customHeight="1" x14ac:dyDescent="0.15">
      <c r="A8" s="182"/>
      <c r="B8" s="1"/>
      <c r="C8" s="356"/>
      <c r="D8" s="590" t="s">
        <v>381</v>
      </c>
      <c r="E8" s="590"/>
      <c r="F8" s="590"/>
      <c r="G8" s="590"/>
      <c r="H8" s="590"/>
      <c r="I8" s="590"/>
      <c r="J8" s="590"/>
      <c r="K8" s="590"/>
      <c r="L8" s="357"/>
      <c r="M8" s="591"/>
      <c r="N8" s="592"/>
      <c r="O8" s="592"/>
      <c r="P8" s="592"/>
      <c r="Q8" s="592"/>
      <c r="R8" s="592"/>
      <c r="S8" s="592"/>
      <c r="T8" s="592"/>
      <c r="U8" s="592"/>
      <c r="V8" s="592"/>
      <c r="W8" s="592"/>
      <c r="X8" s="592"/>
      <c r="Y8" s="592"/>
      <c r="Z8" s="592"/>
      <c r="AA8" s="592"/>
      <c r="AB8" s="592"/>
      <c r="AC8" s="592"/>
      <c r="AD8" s="592"/>
      <c r="AE8" s="592"/>
      <c r="AF8" s="592"/>
      <c r="AG8" s="592"/>
      <c r="AH8" s="592"/>
      <c r="AI8" s="592"/>
      <c r="AJ8" s="592"/>
      <c r="AK8" s="592"/>
      <c r="AL8" s="592"/>
      <c r="AM8" s="592"/>
      <c r="AN8" s="592"/>
      <c r="AO8" s="593"/>
      <c r="AP8" s="191"/>
      <c r="AQ8" s="2"/>
    </row>
    <row r="9" spans="1:65" ht="19.5" customHeight="1" thickBot="1" x14ac:dyDescent="0.2">
      <c r="A9" s="182"/>
      <c r="B9" s="1"/>
      <c r="C9" s="358"/>
      <c r="D9" s="601" t="s">
        <v>460</v>
      </c>
      <c r="E9" s="601"/>
      <c r="F9" s="601"/>
      <c r="G9" s="601"/>
      <c r="H9" s="601"/>
      <c r="I9" s="601"/>
      <c r="J9" s="601"/>
      <c r="K9" s="601"/>
      <c r="L9" s="230"/>
      <c r="M9" s="594"/>
      <c r="N9" s="595"/>
      <c r="O9" s="595"/>
      <c r="P9" s="595"/>
      <c r="Q9" s="595"/>
      <c r="R9" s="595"/>
      <c r="S9" s="595"/>
      <c r="T9" s="595"/>
      <c r="U9" s="595"/>
      <c r="V9" s="595"/>
      <c r="W9" s="595"/>
      <c r="X9" s="595"/>
      <c r="Y9" s="595"/>
      <c r="Z9" s="595"/>
      <c r="AA9" s="595"/>
      <c r="AB9" s="595"/>
      <c r="AC9" s="595"/>
      <c r="AD9" s="595"/>
      <c r="AE9" s="595"/>
      <c r="AF9" s="595"/>
      <c r="AG9" s="595"/>
      <c r="AH9" s="595"/>
      <c r="AI9" s="595"/>
      <c r="AJ9" s="595"/>
      <c r="AK9" s="595"/>
      <c r="AL9" s="595"/>
      <c r="AM9" s="595"/>
      <c r="AN9" s="595"/>
      <c r="AO9" s="596"/>
      <c r="AP9" s="191"/>
      <c r="AQ9" s="2"/>
    </row>
    <row r="10" spans="1:65" ht="19.5" hidden="1" customHeight="1" x14ac:dyDescent="0.15">
      <c r="A10" s="182"/>
      <c r="B10" s="1"/>
      <c r="C10" s="350"/>
      <c r="D10" s="351"/>
      <c r="E10" s="352"/>
      <c r="F10" s="227"/>
      <c r="G10" s="597" t="s">
        <v>382</v>
      </c>
      <c r="H10" s="597"/>
      <c r="I10" s="597"/>
      <c r="J10" s="597"/>
      <c r="K10" s="597"/>
      <c r="L10" s="228"/>
      <c r="M10" s="598"/>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599"/>
      <c r="AK10" s="599"/>
      <c r="AL10" s="599"/>
      <c r="AM10" s="599"/>
      <c r="AN10" s="599"/>
      <c r="AO10" s="600"/>
      <c r="AP10" s="191"/>
      <c r="AQ10" s="2"/>
    </row>
    <row r="11" spans="1:65" ht="19.5" hidden="1" customHeight="1" thickBot="1" x14ac:dyDescent="0.2">
      <c r="A11" s="182"/>
      <c r="B11" s="1"/>
      <c r="C11" s="353"/>
      <c r="D11" s="354"/>
      <c r="E11" s="355"/>
      <c r="F11" s="229"/>
      <c r="G11" s="601" t="s">
        <v>383</v>
      </c>
      <c r="H11" s="601"/>
      <c r="I11" s="601"/>
      <c r="J11" s="601"/>
      <c r="K11" s="601"/>
      <c r="L11" s="230"/>
      <c r="M11" s="614"/>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5"/>
      <c r="AL11" s="595"/>
      <c r="AM11" s="595"/>
      <c r="AN11" s="595"/>
      <c r="AO11" s="596"/>
      <c r="AP11" s="191"/>
      <c r="AQ11" s="2"/>
    </row>
    <row r="12" spans="1:65" ht="28.5" customHeight="1" thickBot="1" x14ac:dyDescent="0.2">
      <c r="A12" s="182"/>
      <c r="B12" s="1"/>
      <c r="C12" s="231" t="s">
        <v>384</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2"/>
    </row>
    <row r="13" spans="1:65" ht="86.1" customHeight="1" x14ac:dyDescent="0.15">
      <c r="A13" s="182"/>
      <c r="B13" s="1"/>
      <c r="C13" s="605"/>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6"/>
      <c r="AI13" s="606"/>
      <c r="AJ13" s="606"/>
      <c r="AK13" s="606"/>
      <c r="AL13" s="606"/>
      <c r="AM13" s="606"/>
      <c r="AN13" s="606"/>
      <c r="AO13" s="607"/>
      <c r="AP13" s="232"/>
      <c r="AQ13" s="2"/>
    </row>
    <row r="14" spans="1:65" ht="86.1" customHeight="1" x14ac:dyDescent="0.15">
      <c r="A14" s="182"/>
      <c r="B14" s="1"/>
      <c r="C14" s="608"/>
      <c r="D14" s="609"/>
      <c r="E14" s="609"/>
      <c r="F14" s="609"/>
      <c r="G14" s="609"/>
      <c r="H14" s="609"/>
      <c r="I14" s="609"/>
      <c r="J14" s="609"/>
      <c r="K14" s="609"/>
      <c r="L14" s="609"/>
      <c r="M14" s="609"/>
      <c r="N14" s="609"/>
      <c r="O14" s="609"/>
      <c r="P14" s="609"/>
      <c r="Q14" s="609"/>
      <c r="R14" s="609"/>
      <c r="S14" s="609"/>
      <c r="T14" s="609"/>
      <c r="U14" s="609"/>
      <c r="V14" s="609"/>
      <c r="W14" s="609"/>
      <c r="X14" s="609"/>
      <c r="Y14" s="609"/>
      <c r="Z14" s="609"/>
      <c r="AA14" s="609"/>
      <c r="AB14" s="609"/>
      <c r="AC14" s="609"/>
      <c r="AD14" s="609"/>
      <c r="AE14" s="609"/>
      <c r="AF14" s="609"/>
      <c r="AG14" s="609"/>
      <c r="AH14" s="609"/>
      <c r="AI14" s="609"/>
      <c r="AJ14" s="609"/>
      <c r="AK14" s="609"/>
      <c r="AL14" s="609"/>
      <c r="AM14" s="609"/>
      <c r="AN14" s="609"/>
      <c r="AO14" s="610"/>
      <c r="AP14" s="232"/>
      <c r="AQ14" s="2"/>
    </row>
    <row r="15" spans="1:65" ht="86.1" customHeight="1" x14ac:dyDescent="0.15">
      <c r="A15" s="182"/>
      <c r="B15" s="1"/>
      <c r="C15" s="608"/>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c r="AH15" s="609"/>
      <c r="AI15" s="609"/>
      <c r="AJ15" s="609"/>
      <c r="AK15" s="609"/>
      <c r="AL15" s="609"/>
      <c r="AM15" s="609"/>
      <c r="AN15" s="609"/>
      <c r="AO15" s="610"/>
      <c r="AP15" s="232"/>
      <c r="AQ15" s="2"/>
    </row>
    <row r="16" spans="1:65" ht="86.1" customHeight="1" x14ac:dyDescent="0.15">
      <c r="A16" s="182"/>
      <c r="B16" s="1"/>
      <c r="C16" s="608"/>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c r="AJ16" s="609"/>
      <c r="AK16" s="609"/>
      <c r="AL16" s="609"/>
      <c r="AM16" s="609"/>
      <c r="AN16" s="609"/>
      <c r="AO16" s="610"/>
      <c r="AP16" s="232"/>
      <c r="AQ16" s="2"/>
    </row>
    <row r="17" spans="1:43" ht="86.1" customHeight="1" thickBot="1" x14ac:dyDescent="0.2">
      <c r="A17" s="182"/>
      <c r="B17" s="1"/>
      <c r="C17" s="611"/>
      <c r="D17" s="612"/>
      <c r="E17" s="612"/>
      <c r="F17" s="612"/>
      <c r="G17" s="612"/>
      <c r="H17" s="612"/>
      <c r="I17" s="612"/>
      <c r="J17" s="612"/>
      <c r="K17" s="612"/>
      <c r="L17" s="612"/>
      <c r="M17" s="612"/>
      <c r="N17" s="612"/>
      <c r="O17" s="612"/>
      <c r="P17" s="612"/>
      <c r="Q17" s="612"/>
      <c r="R17" s="612"/>
      <c r="S17" s="612"/>
      <c r="T17" s="612"/>
      <c r="U17" s="612"/>
      <c r="V17" s="612"/>
      <c r="W17" s="612"/>
      <c r="X17" s="612"/>
      <c r="Y17" s="612"/>
      <c r="Z17" s="612"/>
      <c r="AA17" s="612"/>
      <c r="AB17" s="612"/>
      <c r="AC17" s="612"/>
      <c r="AD17" s="612"/>
      <c r="AE17" s="612"/>
      <c r="AF17" s="612"/>
      <c r="AG17" s="612"/>
      <c r="AH17" s="612"/>
      <c r="AI17" s="612"/>
      <c r="AJ17" s="612"/>
      <c r="AK17" s="612"/>
      <c r="AL17" s="612"/>
      <c r="AM17" s="612"/>
      <c r="AN17" s="612"/>
      <c r="AO17" s="613"/>
      <c r="AP17" s="232"/>
      <c r="AQ17" s="2"/>
    </row>
    <row r="18" spans="1:43" ht="28.5" customHeight="1" thickBot="1" x14ac:dyDescent="0.2">
      <c r="A18" s="182"/>
      <c r="B18" s="1"/>
      <c r="C18" s="233" t="s">
        <v>385</v>
      </c>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5"/>
      <c r="AQ18" s="2"/>
    </row>
    <row r="19" spans="1:43" ht="153.75" customHeight="1" thickBot="1" x14ac:dyDescent="0.2">
      <c r="A19" s="182"/>
      <c r="B19" s="1"/>
      <c r="C19" s="602"/>
      <c r="D19" s="603"/>
      <c r="E19" s="603"/>
      <c r="F19" s="603"/>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3"/>
      <c r="AJ19" s="603"/>
      <c r="AK19" s="603"/>
      <c r="AL19" s="603"/>
      <c r="AM19" s="603"/>
      <c r="AN19" s="603"/>
      <c r="AO19" s="604"/>
      <c r="AP19" s="236"/>
      <c r="AQ19" s="2"/>
    </row>
    <row r="20" spans="1:43" x14ac:dyDescent="0.15">
      <c r="A20" s="182"/>
      <c r="B20" s="1"/>
      <c r="C20" s="237"/>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
    </row>
    <row r="21" spans="1:43" ht="3" customHeight="1" x14ac:dyDescent="0.15">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5"/>
    </row>
    <row r="22" spans="1:43" ht="12" customHeight="1" x14ac:dyDescent="0.15">
      <c r="C22" s="27"/>
      <c r="Q22" s="589"/>
      <c r="R22" s="589"/>
      <c r="S22" s="589"/>
      <c r="Z22" s="238"/>
      <c r="AA22" s="238"/>
      <c r="AB22" s="238"/>
      <c r="AC22" s="238"/>
      <c r="AD22" s="238"/>
      <c r="AE22" s="238"/>
      <c r="AF22" s="238"/>
      <c r="AG22" s="238"/>
      <c r="AH22" s="238"/>
      <c r="AI22" s="238"/>
      <c r="AJ22" s="238"/>
      <c r="AK22" s="238"/>
      <c r="AL22" s="238"/>
      <c r="AM22" s="238"/>
      <c r="AN22" s="238"/>
      <c r="AO22" s="238"/>
      <c r="AP22" s="238"/>
      <c r="AQ22" s="218" t="s">
        <v>575</v>
      </c>
    </row>
  </sheetData>
  <sheetProtection algorithmName="SHA-512" hashValue="fR2X+Len7peI5mphuo6zAah99zNOykFV4JJgWK+8drgiDWGNEkr00rBiJxTouGfE9Sc08gaXRwulymuFO6Sm6A==" saltValue="OPN8WcbMHSq2ez9m3n1pDw==" spinCount="100000" sheet="1"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dataValidation imeMode="on" allowBlank="1" showInputMessage="1" showErrorMessage="1" sqref="M8:AO10 C19:AO19 C13:AO17"/>
    <dataValidation type="whole" imeMode="off" operator="greaterThanOrEqual" allowBlank="1" showInputMessage="1" showErrorMessage="1" sqref="M5:Q5">
      <formula1>1900</formula1>
    </dataValidation>
    <dataValidation type="whole" imeMode="off" allowBlank="1" showInputMessage="1" showErrorMessage="1" sqref="T5:U5">
      <formula1>1</formula1>
      <formula2>12</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K30"/>
  <sheetViews>
    <sheetView showGridLines="0" view="pageBreakPreview" zoomScaleNormal="100" zoomScaleSheetLayoutView="100" workbookViewId="0">
      <selection activeCell="G7" sqref="G7:AR7"/>
    </sheetView>
  </sheetViews>
  <sheetFormatPr defaultColWidth="9" defaultRowHeight="12" x14ac:dyDescent="0.15"/>
  <cols>
    <col min="1" max="1" width="0.5" style="3" customWidth="1"/>
    <col min="2" max="43" width="2.375" style="3" customWidth="1"/>
    <col min="44" max="45" width="2.375" style="1" customWidth="1"/>
    <col min="46" max="46" width="0.5" style="3" customWidth="1"/>
    <col min="47" max="47" width="2.125" style="3" customWidth="1"/>
    <col min="48" max="16384" width="9" style="3"/>
  </cols>
  <sheetData>
    <row r="1" spans="1:63" ht="12" customHeight="1" x14ac:dyDescent="0.15">
      <c r="A1" s="1" t="s">
        <v>77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39"/>
      <c r="AJ1" s="239"/>
      <c r="AK1" s="239"/>
      <c r="AL1" s="239"/>
      <c r="AM1" s="239"/>
      <c r="AN1" s="239"/>
      <c r="AO1" s="239"/>
      <c r="AP1" s="239"/>
      <c r="AQ1" s="239"/>
      <c r="AR1" s="239"/>
      <c r="AS1" s="239"/>
      <c r="AT1" s="239"/>
    </row>
    <row r="2" spans="1:63"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240"/>
      <c r="AJ2" s="240"/>
      <c r="AK2" s="240"/>
      <c r="AL2" s="240"/>
      <c r="AM2" s="240"/>
      <c r="AN2" s="240"/>
      <c r="AO2" s="240"/>
      <c r="AP2" s="240"/>
      <c r="AQ2" s="240"/>
      <c r="AR2" s="240"/>
      <c r="AS2" s="240"/>
      <c r="AT2" s="241"/>
    </row>
    <row r="3" spans="1:63"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39"/>
      <c r="AJ3" s="239"/>
      <c r="AK3" s="239"/>
      <c r="AL3" s="239"/>
      <c r="AM3" s="239"/>
      <c r="AN3" s="239"/>
      <c r="AO3" s="239"/>
      <c r="AP3" s="239"/>
      <c r="AQ3" s="239"/>
      <c r="AR3" s="239"/>
      <c r="AS3" s="239"/>
      <c r="AT3" s="242"/>
    </row>
    <row r="4" spans="1:63" s="223" customFormat="1" ht="13.5" customHeight="1" x14ac:dyDescent="0.15">
      <c r="A4" s="219"/>
      <c r="B4" s="220"/>
      <c r="C4" s="220" t="s">
        <v>386</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43"/>
      <c r="AU4" s="220"/>
    </row>
    <row r="5" spans="1:63" s="223" customFormat="1" ht="3" customHeight="1" thickBot="1" x14ac:dyDescent="0.2">
      <c r="A5" s="219"/>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43"/>
      <c r="AU5" s="220"/>
    </row>
    <row r="6" spans="1:63" ht="25.5" customHeight="1" thickBot="1" x14ac:dyDescent="0.2">
      <c r="A6" s="182"/>
      <c r="B6" s="1"/>
      <c r="C6" s="244"/>
      <c r="D6" s="677" t="s">
        <v>68</v>
      </c>
      <c r="E6" s="677"/>
      <c r="F6" s="245"/>
      <c r="G6" s="682">
        <v>2020</v>
      </c>
      <c r="H6" s="683"/>
      <c r="I6" s="683"/>
      <c r="J6" s="683"/>
      <c r="K6" s="685" t="s">
        <v>387</v>
      </c>
      <c r="L6" s="685"/>
      <c r="M6" s="685"/>
      <c r="N6" s="685"/>
      <c r="O6" s="683">
        <v>2024</v>
      </c>
      <c r="P6" s="683"/>
      <c r="Q6" s="683"/>
      <c r="R6" s="687" t="s">
        <v>388</v>
      </c>
      <c r="S6" s="688"/>
      <c r="T6" s="688"/>
      <c r="U6" s="689"/>
      <c r="V6" s="680"/>
      <c r="W6" s="681"/>
      <c r="X6" s="681"/>
      <c r="Y6" s="681"/>
      <c r="Z6" s="187"/>
      <c r="AA6" s="187"/>
      <c r="AB6" s="187"/>
      <c r="AC6" s="187"/>
      <c r="AD6" s="187"/>
      <c r="AE6" s="187"/>
      <c r="AF6" s="187"/>
      <c r="AG6" s="187"/>
      <c r="AH6" s="187"/>
      <c r="AI6" s="187"/>
      <c r="AJ6" s="187"/>
      <c r="AK6" s="187"/>
      <c r="AL6" s="187"/>
      <c r="AM6" s="187"/>
      <c r="AN6" s="187"/>
      <c r="AO6" s="187"/>
      <c r="AP6" s="187"/>
      <c r="AQ6" s="187"/>
      <c r="AR6" s="187"/>
      <c r="AT6" s="2"/>
    </row>
    <row r="7" spans="1:63" s="223" customFormat="1" ht="155.25" customHeight="1" thickBot="1" x14ac:dyDescent="0.2">
      <c r="A7" s="219"/>
      <c r="B7" s="220"/>
      <c r="C7" s="246"/>
      <c r="D7" s="678" t="s">
        <v>389</v>
      </c>
      <c r="E7" s="678"/>
      <c r="F7" s="247"/>
      <c r="G7" s="679"/>
      <c r="H7" s="649"/>
      <c r="I7" s="649"/>
      <c r="J7" s="649"/>
      <c r="K7" s="649"/>
      <c r="L7" s="649"/>
      <c r="M7" s="649"/>
      <c r="N7" s="649"/>
      <c r="O7" s="649"/>
      <c r="P7" s="649"/>
      <c r="Q7" s="649"/>
      <c r="R7" s="649"/>
      <c r="S7" s="649"/>
      <c r="T7" s="649"/>
      <c r="U7" s="649"/>
      <c r="V7" s="649"/>
      <c r="W7" s="649"/>
      <c r="X7" s="649"/>
      <c r="Y7" s="649"/>
      <c r="Z7" s="649"/>
      <c r="AA7" s="649"/>
      <c r="AB7" s="649"/>
      <c r="AC7" s="649"/>
      <c r="AD7" s="649"/>
      <c r="AE7" s="649"/>
      <c r="AF7" s="649"/>
      <c r="AG7" s="649"/>
      <c r="AH7" s="649"/>
      <c r="AI7" s="649"/>
      <c r="AJ7" s="649"/>
      <c r="AK7" s="649"/>
      <c r="AL7" s="649"/>
      <c r="AM7" s="649"/>
      <c r="AN7" s="649"/>
      <c r="AO7" s="649"/>
      <c r="AP7" s="649"/>
      <c r="AQ7" s="649"/>
      <c r="AR7" s="650"/>
      <c r="AS7" s="186"/>
      <c r="AT7" s="243"/>
    </row>
    <row r="8" spans="1:63" s="223" customFormat="1" ht="25.5" customHeight="1" x14ac:dyDescent="0.15">
      <c r="A8" s="219"/>
      <c r="B8" s="220"/>
      <c r="C8" s="226"/>
      <c r="D8" s="226"/>
      <c r="E8" s="226"/>
      <c r="F8" s="226"/>
      <c r="G8" s="226"/>
      <c r="H8" s="198"/>
      <c r="I8" s="198"/>
      <c r="J8" s="198"/>
      <c r="K8" s="198"/>
      <c r="L8" s="198"/>
      <c r="M8" s="198"/>
      <c r="N8" s="198"/>
      <c r="O8" s="198"/>
      <c r="P8" s="1"/>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3"/>
    </row>
    <row r="9" spans="1:63" s="223" customFormat="1" ht="12" customHeight="1" x14ac:dyDescent="0.15">
      <c r="A9" s="219"/>
      <c r="B9" s="220"/>
      <c r="C9" s="1" t="s">
        <v>390</v>
      </c>
      <c r="D9" s="226"/>
      <c r="E9" s="226"/>
      <c r="F9" s="226"/>
      <c r="G9" s="226"/>
      <c r="H9" s="198"/>
      <c r="I9" s="198"/>
      <c r="J9" s="198"/>
      <c r="K9" s="198"/>
      <c r="L9" s="198"/>
      <c r="M9" s="198"/>
      <c r="N9" s="198"/>
      <c r="O9" s="198"/>
      <c r="P9" s="1"/>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9" t="s">
        <v>148</v>
      </c>
      <c r="AS9" s="249"/>
      <c r="AT9" s="243"/>
      <c r="AV9" s="220"/>
      <c r="AW9" s="220"/>
      <c r="AX9" s="220"/>
      <c r="AY9" s="220"/>
      <c r="AZ9" s="220"/>
      <c r="BA9" s="220"/>
      <c r="BB9" s="220"/>
      <c r="BC9" s="220"/>
      <c r="BD9" s="220"/>
      <c r="BE9" s="220"/>
      <c r="BF9" s="220"/>
      <c r="BG9" s="220"/>
      <c r="BH9" s="220"/>
      <c r="BI9" s="220"/>
      <c r="BJ9" s="220"/>
      <c r="BK9" s="220"/>
    </row>
    <row r="10" spans="1:63" s="223" customFormat="1" ht="3" customHeight="1" thickBot="1" x14ac:dyDescent="0.2">
      <c r="A10" s="219"/>
      <c r="B10" s="220"/>
      <c r="C10" s="1"/>
      <c r="D10" s="226"/>
      <c r="E10" s="226"/>
      <c r="F10" s="226"/>
      <c r="G10" s="226"/>
      <c r="H10" s="198"/>
      <c r="I10" s="198"/>
      <c r="J10" s="198"/>
      <c r="K10" s="198"/>
      <c r="L10" s="198"/>
      <c r="M10" s="198"/>
      <c r="N10" s="198"/>
      <c r="O10" s="198"/>
      <c r="P10" s="1"/>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9"/>
      <c r="AS10" s="249"/>
      <c r="AT10" s="243"/>
      <c r="AV10" s="220"/>
      <c r="AW10" s="220"/>
      <c r="AX10" s="220"/>
      <c r="AY10" s="220"/>
      <c r="AZ10" s="220"/>
      <c r="BA10" s="220"/>
      <c r="BB10" s="220"/>
      <c r="BC10" s="220"/>
      <c r="BD10" s="220"/>
      <c r="BE10" s="220"/>
      <c r="BF10" s="220"/>
      <c r="BG10" s="220"/>
      <c r="BH10" s="220"/>
      <c r="BI10" s="220"/>
      <c r="BJ10" s="220"/>
      <c r="BK10" s="220"/>
    </row>
    <row r="11" spans="1:63" s="223" customFormat="1" ht="30" customHeight="1" thickBot="1" x14ac:dyDescent="0.2">
      <c r="A11" s="219"/>
      <c r="B11" s="220"/>
      <c r="C11" s="651" t="s">
        <v>9</v>
      </c>
      <c r="D11" s="651"/>
      <c r="E11" s="651"/>
      <c r="F11" s="651"/>
      <c r="G11" s="651"/>
      <c r="H11" s="686" t="s">
        <v>69</v>
      </c>
      <c r="I11" s="686"/>
      <c r="J11" s="686"/>
      <c r="K11" s="686"/>
      <c r="L11" s="686" t="s">
        <v>70</v>
      </c>
      <c r="M11" s="686"/>
      <c r="N11" s="686"/>
      <c r="O11" s="686"/>
      <c r="P11" s="686"/>
      <c r="Q11" s="686"/>
      <c r="R11" s="686"/>
      <c r="S11" s="686"/>
      <c r="T11" s="562" t="s">
        <v>71</v>
      </c>
      <c r="U11" s="563"/>
      <c r="V11" s="563"/>
      <c r="W11" s="563"/>
      <c r="X11" s="563"/>
      <c r="Y11" s="563"/>
      <c r="Z11" s="563"/>
      <c r="AA11" s="563"/>
      <c r="AB11" s="563"/>
      <c r="AC11" s="563"/>
      <c r="AD11" s="563"/>
      <c r="AE11" s="563"/>
      <c r="AF11" s="563"/>
      <c r="AG11" s="696" t="s">
        <v>72</v>
      </c>
      <c r="AH11" s="697"/>
      <c r="AI11" s="698"/>
      <c r="AJ11" s="690" t="s">
        <v>73</v>
      </c>
      <c r="AK11" s="690"/>
      <c r="AL11" s="690"/>
      <c r="AM11" s="690"/>
      <c r="AN11" s="686" t="s">
        <v>74</v>
      </c>
      <c r="AO11" s="686"/>
      <c r="AP11" s="686"/>
      <c r="AQ11" s="686"/>
      <c r="AR11" s="686"/>
      <c r="AS11" s="317"/>
      <c r="AT11" s="255"/>
      <c r="AU11" s="248"/>
      <c r="AV11" s="248"/>
      <c r="AW11" s="248"/>
      <c r="AX11" s="248"/>
      <c r="AY11" s="248"/>
      <c r="AZ11" s="248"/>
      <c r="BA11" s="248"/>
      <c r="BB11" s="248"/>
      <c r="BC11" s="616"/>
      <c r="BD11" s="616"/>
      <c r="BE11" s="623"/>
      <c r="BF11" s="623"/>
      <c r="BG11" s="623"/>
      <c r="BH11" s="220"/>
      <c r="BI11" s="220"/>
      <c r="BJ11" s="220"/>
      <c r="BK11" s="220"/>
    </row>
    <row r="12" spans="1:63" s="223" customFormat="1" ht="30" customHeight="1" thickBot="1" x14ac:dyDescent="0.2">
      <c r="A12" s="219"/>
      <c r="B12" s="220"/>
      <c r="C12" s="651"/>
      <c r="D12" s="651"/>
      <c r="E12" s="651"/>
      <c r="F12" s="651"/>
      <c r="G12" s="651"/>
      <c r="H12" s="686"/>
      <c r="I12" s="686"/>
      <c r="J12" s="686"/>
      <c r="K12" s="686"/>
      <c r="L12" s="622" t="s">
        <v>75</v>
      </c>
      <c r="M12" s="620"/>
      <c r="N12" s="620"/>
      <c r="O12" s="620"/>
      <c r="P12" s="703" t="s">
        <v>76</v>
      </c>
      <c r="Q12" s="703"/>
      <c r="R12" s="703"/>
      <c r="S12" s="704"/>
      <c r="T12" s="622" t="s">
        <v>75</v>
      </c>
      <c r="U12" s="620"/>
      <c r="V12" s="620"/>
      <c r="W12" s="620"/>
      <c r="X12" s="620" t="str">
        <f>その1!H4&amp; CHAR(10) &amp; "年度"</f>
        <v>2024
年度</v>
      </c>
      <c r="Y12" s="620"/>
      <c r="Z12" s="620"/>
      <c r="AA12" s="620" t="str">
        <f>その1!H4+1&amp; CHAR(10) &amp; "年度"</f>
        <v>2025
年度</v>
      </c>
      <c r="AB12" s="620"/>
      <c r="AC12" s="620"/>
      <c r="AD12" s="620" t="str">
        <f>その1!H4+2&amp; CHAR(10) &amp; "年度"</f>
        <v>2026
年度</v>
      </c>
      <c r="AE12" s="620"/>
      <c r="AF12" s="621"/>
      <c r="AG12" s="699"/>
      <c r="AH12" s="700"/>
      <c r="AI12" s="701"/>
      <c r="AJ12" s="691"/>
      <c r="AK12" s="691"/>
      <c r="AL12" s="691"/>
      <c r="AM12" s="691"/>
      <c r="AN12" s="686"/>
      <c r="AO12" s="686"/>
      <c r="AP12" s="686"/>
      <c r="AQ12" s="686"/>
      <c r="AR12" s="686"/>
      <c r="AS12" s="317"/>
      <c r="AT12" s="255"/>
      <c r="AU12" s="248"/>
      <c r="AV12" s="248"/>
      <c r="AW12" s="248"/>
      <c r="AX12" s="248"/>
      <c r="AY12" s="248"/>
      <c r="AZ12" s="248"/>
      <c r="BA12" s="248"/>
      <c r="BB12" s="248"/>
      <c r="BC12" s="616"/>
      <c r="BD12" s="616"/>
      <c r="BE12" s="623"/>
      <c r="BF12" s="623"/>
      <c r="BG12" s="623"/>
      <c r="BH12" s="220"/>
      <c r="BI12" s="220"/>
      <c r="BJ12" s="220"/>
      <c r="BK12" s="220"/>
    </row>
    <row r="13" spans="1:63" s="223" customFormat="1" ht="30" customHeight="1" x14ac:dyDescent="0.15">
      <c r="A13" s="219"/>
      <c r="B13" s="220"/>
      <c r="C13" s="657" t="str">
        <f>'点検表（商業版）'!BB53</f>
        <v>推進体制の整備</v>
      </c>
      <c r="D13" s="657"/>
      <c r="E13" s="657"/>
      <c r="F13" s="657"/>
      <c r="G13" s="657"/>
      <c r="H13" s="661">
        <f>'点検表（商業版）'!BE53</f>
        <v>13</v>
      </c>
      <c r="I13" s="661"/>
      <c r="J13" s="661"/>
      <c r="K13" s="661"/>
      <c r="L13" s="676">
        <f>'点検表（商業版）'!BF53</f>
        <v>0</v>
      </c>
      <c r="M13" s="663"/>
      <c r="N13" s="663"/>
      <c r="O13" s="663"/>
      <c r="P13" s="663">
        <f>'点検表（商業版）'!BF54</f>
        <v>0</v>
      </c>
      <c r="Q13" s="663"/>
      <c r="R13" s="663"/>
      <c r="S13" s="663"/>
      <c r="T13" s="664">
        <f>'点検表（商業版）'!BH53</f>
        <v>0</v>
      </c>
      <c r="U13" s="662"/>
      <c r="V13" s="662"/>
      <c r="W13" s="662"/>
      <c r="X13" s="662">
        <f>'点検表（商業版）'!BI53</f>
        <v>0</v>
      </c>
      <c r="Y13" s="662"/>
      <c r="Z13" s="662"/>
      <c r="AA13" s="662">
        <f>'点検表（商業版）'!BJ53</f>
        <v>0</v>
      </c>
      <c r="AB13" s="662"/>
      <c r="AC13" s="662"/>
      <c r="AD13" s="702">
        <f>'点検表（商業版）'!BK53</f>
        <v>0</v>
      </c>
      <c r="AE13" s="692"/>
      <c r="AF13" s="692"/>
      <c r="AG13" s="692">
        <f>'点検表（商業版）'!BL53</f>
        <v>0</v>
      </c>
      <c r="AH13" s="692"/>
      <c r="AI13" s="692"/>
      <c r="AJ13" s="693">
        <f>'点検表（商業版）'!BD53</f>
        <v>0</v>
      </c>
      <c r="AK13" s="694"/>
      <c r="AL13" s="694"/>
      <c r="AM13" s="695"/>
      <c r="AN13" s="684"/>
      <c r="AO13" s="684"/>
      <c r="AP13" s="684"/>
      <c r="AQ13" s="684"/>
      <c r="AR13" s="684"/>
      <c r="AS13" s="318"/>
      <c r="AT13" s="255"/>
      <c r="AU13" s="248"/>
      <c r="AV13" s="251"/>
      <c r="AW13" s="251"/>
      <c r="AX13" s="251"/>
      <c r="AY13" s="251"/>
      <c r="AZ13" s="251"/>
      <c r="BA13" s="251"/>
      <c r="BB13" s="251"/>
      <c r="BC13" s="615"/>
      <c r="BD13" s="615"/>
      <c r="BE13" s="623"/>
      <c r="BF13" s="623"/>
      <c r="BG13" s="623"/>
      <c r="BH13" s="220"/>
      <c r="BI13" s="220"/>
      <c r="BJ13" s="220"/>
      <c r="BK13" s="220"/>
    </row>
    <row r="14" spans="1:63" s="223" customFormat="1" ht="30" customHeight="1" x14ac:dyDescent="0.15">
      <c r="A14" s="219"/>
      <c r="B14" s="220"/>
      <c r="C14" s="658" t="str">
        <f>'点検表（商業版）'!BB66</f>
        <v>事務室・バックヤードにおける省エネ対策</v>
      </c>
      <c r="D14" s="659"/>
      <c r="E14" s="659"/>
      <c r="F14" s="659"/>
      <c r="G14" s="660"/>
      <c r="H14" s="654">
        <f>'点検表（商業版）'!BE66</f>
        <v>4</v>
      </c>
      <c r="I14" s="654"/>
      <c r="J14" s="654"/>
      <c r="K14" s="654"/>
      <c r="L14" s="655">
        <f>'点検表（商業版）'!BF66</f>
        <v>0</v>
      </c>
      <c r="M14" s="640"/>
      <c r="N14" s="640"/>
      <c r="O14" s="640"/>
      <c r="P14" s="640">
        <f>'点検表（商業版）'!BF67</f>
        <v>0</v>
      </c>
      <c r="Q14" s="640"/>
      <c r="R14" s="640"/>
      <c r="S14" s="640"/>
      <c r="T14" s="618">
        <f>'点検表（商業版）'!BH66</f>
        <v>0</v>
      </c>
      <c r="U14" s="619"/>
      <c r="V14" s="619"/>
      <c r="W14" s="619"/>
      <c r="X14" s="619">
        <f>'点検表（商業版）'!BI66</f>
        <v>0</v>
      </c>
      <c r="Y14" s="619"/>
      <c r="Z14" s="619"/>
      <c r="AA14" s="619">
        <f>'点検表（商業版）'!BJ66</f>
        <v>0</v>
      </c>
      <c r="AB14" s="619"/>
      <c r="AC14" s="619"/>
      <c r="AD14" s="656">
        <f>'点検表（商業版）'!BK66</f>
        <v>0</v>
      </c>
      <c r="AE14" s="634"/>
      <c r="AF14" s="634"/>
      <c r="AG14" s="634">
        <f>'点検表（商業版）'!BL66</f>
        <v>0</v>
      </c>
      <c r="AH14" s="634"/>
      <c r="AI14" s="634"/>
      <c r="AJ14" s="626">
        <f>'点検表（商業版）'!BD66</f>
        <v>0</v>
      </c>
      <c r="AK14" s="627"/>
      <c r="AL14" s="627"/>
      <c r="AM14" s="628"/>
      <c r="AN14" s="624"/>
      <c r="AO14" s="624"/>
      <c r="AP14" s="624"/>
      <c r="AQ14" s="624"/>
      <c r="AR14" s="624"/>
      <c r="AS14" s="318"/>
      <c r="AT14" s="255"/>
      <c r="AU14" s="248"/>
      <c r="AV14" s="251"/>
      <c r="AW14" s="251"/>
      <c r="AX14" s="251"/>
      <c r="AY14" s="251"/>
      <c r="AZ14" s="251"/>
      <c r="BA14" s="251"/>
      <c r="BB14" s="251"/>
      <c r="BC14" s="615"/>
      <c r="BD14" s="623"/>
      <c r="BE14" s="623"/>
      <c r="BF14" s="623"/>
      <c r="BG14" s="623"/>
      <c r="BH14" s="220"/>
      <c r="BI14" s="220"/>
      <c r="BJ14" s="220"/>
      <c r="BK14" s="220"/>
    </row>
    <row r="15" spans="1:63" s="223" customFormat="1" ht="30" customHeight="1" x14ac:dyDescent="0.15">
      <c r="A15" s="219"/>
      <c r="B15" s="220"/>
      <c r="C15" s="653" t="str">
        <f>'点検表（商業版）'!BB110</f>
        <v>売場部門における省エネ対策</v>
      </c>
      <c r="D15" s="653"/>
      <c r="E15" s="653"/>
      <c r="F15" s="653"/>
      <c r="G15" s="653"/>
      <c r="H15" s="654">
        <f>'点検表（商業版）'!BE110</f>
        <v>13</v>
      </c>
      <c r="I15" s="654"/>
      <c r="J15" s="654"/>
      <c r="K15" s="654"/>
      <c r="L15" s="655">
        <f>'点検表（商業版）'!BF110</f>
        <v>0</v>
      </c>
      <c r="M15" s="640"/>
      <c r="N15" s="640"/>
      <c r="O15" s="640"/>
      <c r="P15" s="640">
        <f>'点検表（商業版）'!BG111</f>
        <v>0</v>
      </c>
      <c r="Q15" s="640"/>
      <c r="R15" s="640"/>
      <c r="S15" s="640"/>
      <c r="T15" s="618">
        <f>'点検表（商業版）'!BH110</f>
        <v>0</v>
      </c>
      <c r="U15" s="619"/>
      <c r="V15" s="619"/>
      <c r="W15" s="619"/>
      <c r="X15" s="619">
        <f>'点検表（商業版）'!BI110</f>
        <v>0</v>
      </c>
      <c r="Y15" s="619"/>
      <c r="Z15" s="619"/>
      <c r="AA15" s="619">
        <f>'点検表（商業版）'!BJ110</f>
        <v>0</v>
      </c>
      <c r="AB15" s="619"/>
      <c r="AC15" s="619"/>
      <c r="AD15" s="656">
        <f>'点検表（商業版）'!BK110</f>
        <v>0</v>
      </c>
      <c r="AE15" s="634"/>
      <c r="AF15" s="634"/>
      <c r="AG15" s="634">
        <f>'点検表（商業版）'!BL110</f>
        <v>0</v>
      </c>
      <c r="AH15" s="634"/>
      <c r="AI15" s="634"/>
      <c r="AJ15" s="626">
        <f>'点検表（商業版）'!BD110</f>
        <v>0</v>
      </c>
      <c r="AK15" s="627"/>
      <c r="AL15" s="627"/>
      <c r="AM15" s="628"/>
      <c r="AN15" s="624"/>
      <c r="AO15" s="624"/>
      <c r="AP15" s="624"/>
      <c r="AQ15" s="624"/>
      <c r="AR15" s="624"/>
      <c r="AS15" s="319"/>
      <c r="AT15" s="255"/>
      <c r="AU15" s="248"/>
      <c r="AV15" s="254"/>
      <c r="AW15" s="251"/>
      <c r="AX15" s="251"/>
      <c r="AY15" s="251"/>
      <c r="AZ15" s="251"/>
      <c r="BA15" s="251"/>
      <c r="BB15" s="251"/>
      <c r="BC15" s="615"/>
      <c r="BD15" s="623"/>
      <c r="BE15" s="623"/>
      <c r="BF15" s="623"/>
      <c r="BG15" s="623"/>
      <c r="BH15" s="220"/>
      <c r="BI15" s="220"/>
      <c r="BJ15" s="220"/>
      <c r="BK15" s="220"/>
    </row>
    <row r="16" spans="1:63" s="223" customFormat="1" ht="30" customHeight="1" thickBot="1" x14ac:dyDescent="0.2">
      <c r="A16" s="219"/>
      <c r="B16" s="220"/>
      <c r="C16" s="617"/>
      <c r="D16" s="617"/>
      <c r="E16" s="617"/>
      <c r="F16" s="617"/>
      <c r="G16" s="617"/>
      <c r="H16" s="666"/>
      <c r="I16" s="666"/>
      <c r="J16" s="666"/>
      <c r="K16" s="666"/>
      <c r="L16" s="667"/>
      <c r="M16" s="668"/>
      <c r="N16" s="668"/>
      <c r="O16" s="668"/>
      <c r="P16" s="668"/>
      <c r="Q16" s="668"/>
      <c r="R16" s="668"/>
      <c r="S16" s="668"/>
      <c r="T16" s="672"/>
      <c r="U16" s="671"/>
      <c r="V16" s="671"/>
      <c r="W16" s="671"/>
      <c r="X16" s="671"/>
      <c r="Y16" s="671"/>
      <c r="Z16" s="671"/>
      <c r="AA16" s="671"/>
      <c r="AB16" s="671"/>
      <c r="AC16" s="671"/>
      <c r="AD16" s="670"/>
      <c r="AE16" s="636"/>
      <c r="AF16" s="636"/>
      <c r="AG16" s="636"/>
      <c r="AH16" s="636"/>
      <c r="AI16" s="636"/>
      <c r="AJ16" s="629"/>
      <c r="AK16" s="630"/>
      <c r="AL16" s="630"/>
      <c r="AM16" s="631"/>
      <c r="AN16" s="625"/>
      <c r="AO16" s="625"/>
      <c r="AP16" s="625"/>
      <c r="AQ16" s="625"/>
      <c r="AR16" s="625"/>
      <c r="AS16" s="253"/>
      <c r="AT16" s="255"/>
      <c r="AU16" s="248"/>
      <c r="AV16" s="256"/>
      <c r="AW16" s="252"/>
      <c r="AX16" s="252"/>
      <c r="AY16" s="252"/>
      <c r="AZ16" s="252"/>
      <c r="BA16" s="252"/>
      <c r="BB16" s="252"/>
      <c r="BC16" s="252"/>
      <c r="BD16" s="252"/>
      <c r="BE16" s="252"/>
      <c r="BF16" s="252"/>
      <c r="BG16" s="252"/>
      <c r="BH16" s="220"/>
      <c r="BI16" s="220"/>
      <c r="BJ16" s="220"/>
      <c r="BK16" s="220"/>
    </row>
    <row r="17" spans="1:63" s="223" customFormat="1" ht="30" customHeight="1" thickBot="1" x14ac:dyDescent="0.2">
      <c r="A17" s="219"/>
      <c r="B17" s="220"/>
      <c r="C17" s="651" t="s">
        <v>147</v>
      </c>
      <c r="D17" s="651"/>
      <c r="E17" s="651"/>
      <c r="F17" s="651"/>
      <c r="G17" s="651"/>
      <c r="H17" s="652">
        <f>SUM(H13:K16)</f>
        <v>30</v>
      </c>
      <c r="I17" s="652"/>
      <c r="J17" s="652"/>
      <c r="K17" s="652"/>
      <c r="L17" s="675">
        <f>SUM(L13:O16)</f>
        <v>0</v>
      </c>
      <c r="M17" s="673"/>
      <c r="N17" s="673"/>
      <c r="O17" s="673"/>
      <c r="P17" s="673">
        <f>SUM(P13:S16)</f>
        <v>0</v>
      </c>
      <c r="Q17" s="673"/>
      <c r="R17" s="673"/>
      <c r="S17" s="673"/>
      <c r="T17" s="674">
        <f>SUM(T13:W16)</f>
        <v>0</v>
      </c>
      <c r="U17" s="635"/>
      <c r="V17" s="635"/>
      <c r="W17" s="635"/>
      <c r="X17" s="635">
        <f>SUM(X13:Z16)</f>
        <v>0</v>
      </c>
      <c r="Y17" s="635"/>
      <c r="Z17" s="635"/>
      <c r="AA17" s="635">
        <f>SUM(AA13:AC16)</f>
        <v>0</v>
      </c>
      <c r="AB17" s="635"/>
      <c r="AC17" s="635"/>
      <c r="AD17" s="632">
        <f>SUM(AD13:AF16)</f>
        <v>0</v>
      </c>
      <c r="AE17" s="633"/>
      <c r="AF17" s="633"/>
      <c r="AG17" s="633">
        <f>SUM(AG13:AI16)</f>
        <v>0</v>
      </c>
      <c r="AH17" s="633"/>
      <c r="AI17" s="633"/>
      <c r="AJ17" s="637">
        <f>SUM(AJ13:AM16)</f>
        <v>0</v>
      </c>
      <c r="AK17" s="638"/>
      <c r="AL17" s="638"/>
      <c r="AM17" s="639"/>
      <c r="AN17" s="669" t="str">
        <f>IF(AV19=0,"",SUM(P17,AH17,AK17,AM17))</f>
        <v/>
      </c>
      <c r="AO17" s="669"/>
      <c r="AP17" s="669"/>
      <c r="AQ17" s="669"/>
      <c r="AR17" s="669"/>
      <c r="AS17" s="253"/>
      <c r="AT17" s="255"/>
      <c r="AU17" s="248"/>
      <c r="AV17" s="256"/>
      <c r="AW17" s="252"/>
      <c r="AX17" s="252"/>
      <c r="AY17" s="252"/>
      <c r="AZ17" s="252"/>
      <c r="BA17" s="252"/>
      <c r="BB17" s="252"/>
      <c r="BC17" s="252"/>
      <c r="BD17" s="252"/>
      <c r="BE17" s="252"/>
      <c r="BF17" s="252"/>
      <c r="BG17" s="252"/>
      <c r="BH17" s="220"/>
      <c r="BI17" s="220"/>
      <c r="BJ17" s="220"/>
      <c r="BK17" s="220"/>
    </row>
    <row r="18" spans="1:63" s="223" customFormat="1" ht="30" customHeight="1" x14ac:dyDescent="0.15">
      <c r="A18" s="219"/>
      <c r="B18" s="220"/>
      <c r="C18" s="226"/>
      <c r="D18" s="226"/>
      <c r="E18" s="226"/>
      <c r="F18" s="226"/>
      <c r="G18" s="226"/>
      <c r="H18" s="222"/>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7"/>
      <c r="AQ18" s="257"/>
      <c r="AR18" s="258"/>
      <c r="AS18" s="258"/>
      <c r="AT18" s="255"/>
      <c r="AU18" s="248"/>
      <c r="AV18" s="252"/>
      <c r="AW18" s="252"/>
      <c r="AX18" s="252"/>
      <c r="AY18" s="252"/>
      <c r="AZ18" s="252"/>
      <c r="BA18" s="252"/>
      <c r="BB18" s="252"/>
      <c r="BC18" s="252"/>
      <c r="BD18" s="252"/>
      <c r="BE18" s="252"/>
      <c r="BF18" s="252"/>
      <c r="BG18" s="252"/>
      <c r="BH18" s="220"/>
      <c r="BI18" s="220"/>
      <c r="BJ18" s="220"/>
      <c r="BK18" s="220"/>
    </row>
    <row r="19" spans="1:63" ht="15.75" customHeight="1" thickBot="1" x14ac:dyDescent="0.2">
      <c r="A19" s="182"/>
      <c r="B19" s="1"/>
      <c r="C19" s="1" t="s">
        <v>392</v>
      </c>
      <c r="D19" s="1"/>
      <c r="E19" s="187"/>
      <c r="F19" s="1"/>
      <c r="G19" s="1"/>
      <c r="H19" s="1"/>
      <c r="I19" s="1"/>
      <c r="AR19" s="3"/>
      <c r="AS19" s="3"/>
      <c r="AT19" s="2"/>
    </row>
    <row r="20" spans="1:63" ht="82.5" customHeight="1" x14ac:dyDescent="0.15">
      <c r="A20" s="182"/>
      <c r="B20" s="1"/>
      <c r="C20" s="642"/>
      <c r="D20" s="643"/>
      <c r="E20" s="643"/>
      <c r="F20" s="643"/>
      <c r="G20" s="643"/>
      <c r="H20" s="643"/>
      <c r="I20" s="643"/>
      <c r="J20" s="643"/>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3"/>
      <c r="AH20" s="643"/>
      <c r="AI20" s="643"/>
      <c r="AJ20" s="643"/>
      <c r="AK20" s="643"/>
      <c r="AL20" s="643"/>
      <c r="AM20" s="643"/>
      <c r="AN20" s="643"/>
      <c r="AO20" s="643"/>
      <c r="AP20" s="643"/>
      <c r="AQ20" s="643"/>
      <c r="AR20" s="644"/>
      <c r="AS20" s="186"/>
      <c r="AT20" s="2"/>
    </row>
    <row r="21" spans="1:63" ht="82.5" customHeight="1" x14ac:dyDescent="0.15">
      <c r="A21" s="182"/>
      <c r="B21" s="1"/>
      <c r="C21" s="645"/>
      <c r="D21" s="646"/>
      <c r="E21" s="646"/>
      <c r="F21" s="646"/>
      <c r="G21" s="646"/>
      <c r="H21" s="646"/>
      <c r="I21" s="646"/>
      <c r="J21" s="646"/>
      <c r="K21" s="646"/>
      <c r="L21" s="646"/>
      <c r="M21" s="646"/>
      <c r="N21" s="646"/>
      <c r="O21" s="646"/>
      <c r="P21" s="646"/>
      <c r="Q21" s="646"/>
      <c r="R21" s="646"/>
      <c r="S21" s="646"/>
      <c r="T21" s="646"/>
      <c r="U21" s="646"/>
      <c r="V21" s="646"/>
      <c r="W21" s="646"/>
      <c r="X21" s="646"/>
      <c r="Y21" s="646"/>
      <c r="Z21" s="646"/>
      <c r="AA21" s="646"/>
      <c r="AB21" s="646"/>
      <c r="AC21" s="646"/>
      <c r="AD21" s="646"/>
      <c r="AE21" s="646"/>
      <c r="AF21" s="646"/>
      <c r="AG21" s="646"/>
      <c r="AH21" s="646"/>
      <c r="AI21" s="646"/>
      <c r="AJ21" s="646"/>
      <c r="AK21" s="646"/>
      <c r="AL21" s="646"/>
      <c r="AM21" s="646"/>
      <c r="AN21" s="646"/>
      <c r="AO21" s="646"/>
      <c r="AP21" s="646"/>
      <c r="AQ21" s="646"/>
      <c r="AR21" s="647"/>
      <c r="AS21" s="186"/>
      <c r="AT21" s="2"/>
    </row>
    <row r="22" spans="1:63" ht="82.5" customHeight="1" x14ac:dyDescent="0.15">
      <c r="A22" s="182"/>
      <c r="B22" s="1"/>
      <c r="C22" s="645"/>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c r="AH22" s="646"/>
      <c r="AI22" s="646"/>
      <c r="AJ22" s="646"/>
      <c r="AK22" s="646"/>
      <c r="AL22" s="646"/>
      <c r="AM22" s="646"/>
      <c r="AN22" s="646"/>
      <c r="AO22" s="646"/>
      <c r="AP22" s="646"/>
      <c r="AQ22" s="646"/>
      <c r="AR22" s="647"/>
      <c r="AS22" s="186"/>
      <c r="AT22" s="2"/>
    </row>
    <row r="23" spans="1:63" ht="82.5" customHeight="1" thickBot="1" x14ac:dyDescent="0.2">
      <c r="A23" s="182"/>
      <c r="B23" s="1"/>
      <c r="C23" s="648"/>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649"/>
      <c r="AK23" s="649"/>
      <c r="AL23" s="649"/>
      <c r="AM23" s="649"/>
      <c r="AN23" s="649"/>
      <c r="AO23" s="649"/>
      <c r="AP23" s="649"/>
      <c r="AQ23" s="649"/>
      <c r="AR23" s="650"/>
      <c r="AS23" s="186"/>
      <c r="AT23" s="2"/>
    </row>
    <row r="24" spans="1:63" x14ac:dyDescent="0.15">
      <c r="A24" s="182"/>
      <c r="B24" s="1"/>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2"/>
    </row>
    <row r="25" spans="1:63" s="1" customFormat="1" ht="3" customHeight="1" x14ac:dyDescent="0.15">
      <c r="A25" s="203"/>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5"/>
    </row>
    <row r="26" spans="1:63" ht="12" customHeight="1" x14ac:dyDescent="0.15">
      <c r="A26" s="180"/>
      <c r="B26" s="1"/>
      <c r="C26" s="28"/>
      <c r="D26" s="1"/>
      <c r="E26" s="1"/>
      <c r="F26" s="1"/>
      <c r="G26" s="1"/>
      <c r="H26" s="1"/>
      <c r="I26" s="1"/>
      <c r="J26" s="1"/>
      <c r="K26" s="1"/>
      <c r="L26" s="1"/>
      <c r="M26" s="1"/>
      <c r="N26" s="1"/>
      <c r="O26" s="1"/>
      <c r="P26" s="1"/>
      <c r="Q26" s="1"/>
      <c r="R26" s="641"/>
      <c r="S26" s="641"/>
      <c r="T26" s="641"/>
      <c r="U26" s="1"/>
      <c r="V26" s="1"/>
      <c r="W26" s="1"/>
      <c r="X26" s="1"/>
      <c r="Y26" s="1"/>
      <c r="Z26" s="1"/>
      <c r="AA26" s="214"/>
      <c r="AB26" s="214"/>
      <c r="AC26" s="214"/>
      <c r="AD26" s="214"/>
      <c r="AE26" s="214"/>
      <c r="AF26" s="214"/>
      <c r="AG26" s="214"/>
      <c r="AH26" s="214"/>
      <c r="AI26" s="214"/>
      <c r="AJ26" s="214"/>
      <c r="AK26" s="214"/>
      <c r="AL26" s="214"/>
      <c r="AM26" s="214"/>
      <c r="AN26" s="214"/>
      <c r="AO26" s="214"/>
      <c r="AP26" s="214"/>
      <c r="AQ26" s="214"/>
      <c r="AR26" s="214"/>
      <c r="AS26" s="214"/>
      <c r="AT26" s="259" t="s">
        <v>575</v>
      </c>
    </row>
    <row r="27" spans="1:63" ht="12"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T27" s="1"/>
    </row>
    <row r="28" spans="1:63" s="223" customFormat="1" ht="25.5" customHeight="1" x14ac:dyDescent="0.15">
      <c r="A28" s="220"/>
      <c r="B28" s="220"/>
      <c r="C28" s="665"/>
      <c r="D28" s="665"/>
      <c r="E28" s="665"/>
      <c r="F28" s="665"/>
      <c r="G28" s="665"/>
      <c r="H28" s="665"/>
      <c r="I28" s="616"/>
      <c r="J28" s="616"/>
      <c r="K28" s="616"/>
      <c r="L28" s="616"/>
      <c r="M28" s="616"/>
      <c r="N28" s="616"/>
      <c r="O28" s="616"/>
      <c r="P28" s="616"/>
      <c r="Q28" s="616"/>
      <c r="R28" s="616"/>
      <c r="S28" s="616"/>
      <c r="T28" s="616"/>
      <c r="U28" s="616"/>
      <c r="V28" s="616"/>
      <c r="W28" s="616"/>
      <c r="X28" s="616"/>
      <c r="Y28" s="616"/>
      <c r="Z28" s="616"/>
      <c r="AA28" s="616"/>
      <c r="AB28" s="616"/>
      <c r="AC28" s="616"/>
      <c r="AD28" s="616"/>
      <c r="AE28" s="616"/>
      <c r="AF28" s="616"/>
      <c r="AG28" s="616"/>
      <c r="AH28" s="616"/>
      <c r="AI28" s="616"/>
      <c r="AJ28" s="616"/>
      <c r="AK28" s="616"/>
      <c r="AL28" s="616"/>
      <c r="AM28" s="616"/>
      <c r="AN28" s="616"/>
      <c r="AO28" s="616"/>
      <c r="AP28" s="616"/>
      <c r="AQ28" s="616"/>
      <c r="AR28" s="616"/>
      <c r="AS28" s="250"/>
      <c r="AT28" s="248"/>
      <c r="AU28" s="248"/>
      <c r="AV28" s="615"/>
      <c r="AW28" s="615"/>
      <c r="AX28" s="615"/>
      <c r="AY28" s="615"/>
      <c r="AZ28" s="615"/>
      <c r="BA28" s="615"/>
      <c r="BB28" s="615"/>
      <c r="BC28" s="615"/>
      <c r="BD28" s="615"/>
      <c r="BE28" s="615"/>
      <c r="BF28" s="615"/>
      <c r="BG28" s="615"/>
      <c r="BH28" s="220"/>
      <c r="BI28" s="220"/>
      <c r="BJ28" s="220"/>
      <c r="BK28" s="220"/>
    </row>
    <row r="29" spans="1:63" s="223" customFormat="1" ht="25.5" customHeight="1" x14ac:dyDescent="0.15">
      <c r="A29" s="220"/>
      <c r="B29" s="220"/>
      <c r="C29" s="665"/>
      <c r="D29" s="665"/>
      <c r="E29" s="665"/>
      <c r="F29" s="665"/>
      <c r="G29" s="665"/>
      <c r="H29" s="665"/>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6"/>
      <c r="AI29" s="616"/>
      <c r="AJ29" s="616"/>
      <c r="AK29" s="616"/>
      <c r="AL29" s="616"/>
      <c r="AM29" s="616"/>
      <c r="AN29" s="616"/>
      <c r="AO29" s="616"/>
      <c r="AP29" s="616"/>
      <c r="AQ29" s="616"/>
      <c r="AR29" s="616"/>
      <c r="AS29" s="250"/>
      <c r="AT29" s="248"/>
      <c r="AU29" s="248"/>
      <c r="AV29" s="615"/>
      <c r="AW29" s="615"/>
      <c r="AX29" s="615"/>
      <c r="AY29" s="615"/>
      <c r="AZ29" s="615"/>
      <c r="BA29" s="615"/>
      <c r="BB29" s="615"/>
      <c r="BC29" s="615"/>
      <c r="BD29" s="615"/>
      <c r="BE29" s="615"/>
      <c r="BF29" s="615"/>
      <c r="BG29" s="615"/>
      <c r="BH29" s="220"/>
      <c r="BI29" s="220"/>
      <c r="BJ29" s="220"/>
      <c r="BK29" s="220"/>
    </row>
    <row r="30" spans="1:63"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T30" s="1"/>
      <c r="AU30" s="1"/>
    </row>
  </sheetData>
  <sheetProtection algorithmName="SHA-512" hashValue="xE87C/hvO36Bj7sAC13ATY8prA8xT8jLNvA8Mnm8Tlga5wCKUUhGl7i7Yd8XUD+XokdGGC4cbP4kQ2jdjXQmiQ==" saltValue="zdWas3xMsmlL2t2sVHR9jw==" spinCount="100000" sheet="1" selectLockedCells="1"/>
  <mergeCells count="109">
    <mergeCell ref="AJ14:AM14"/>
    <mergeCell ref="L13:O13"/>
    <mergeCell ref="D6:E6"/>
    <mergeCell ref="D7:E7"/>
    <mergeCell ref="G7:AR7"/>
    <mergeCell ref="V6:Y6"/>
    <mergeCell ref="G6:J6"/>
    <mergeCell ref="AN13:AR13"/>
    <mergeCell ref="K6:N6"/>
    <mergeCell ref="O6:Q6"/>
    <mergeCell ref="H11:K12"/>
    <mergeCell ref="R6:U6"/>
    <mergeCell ref="AN11:AR12"/>
    <mergeCell ref="AJ11:AM12"/>
    <mergeCell ref="AG13:AI13"/>
    <mergeCell ref="AJ13:AM13"/>
    <mergeCell ref="AG11:AI12"/>
    <mergeCell ref="L11:S11"/>
    <mergeCell ref="C11:G12"/>
    <mergeCell ref="L12:O12"/>
    <mergeCell ref="AD13:AF13"/>
    <mergeCell ref="P12:S12"/>
    <mergeCell ref="AD14:AF14"/>
    <mergeCell ref="AG14:AI14"/>
    <mergeCell ref="C29:H29"/>
    <mergeCell ref="I29:P29"/>
    <mergeCell ref="Q29:S29"/>
    <mergeCell ref="C28:H28"/>
    <mergeCell ref="AP29:AR29"/>
    <mergeCell ref="H16:K16"/>
    <mergeCell ref="L16:O16"/>
    <mergeCell ref="P16:S16"/>
    <mergeCell ref="AN17:AR17"/>
    <mergeCell ref="AF28:AI28"/>
    <mergeCell ref="AD16:AF16"/>
    <mergeCell ref="X16:Z16"/>
    <mergeCell ref="AA16:AC16"/>
    <mergeCell ref="T16:W16"/>
    <mergeCell ref="P17:S17"/>
    <mergeCell ref="T17:W17"/>
    <mergeCell ref="X17:Z17"/>
    <mergeCell ref="L17:O17"/>
    <mergeCell ref="C15:G15"/>
    <mergeCell ref="H15:K15"/>
    <mergeCell ref="L15:O15"/>
    <mergeCell ref="AD15:AF15"/>
    <mergeCell ref="X14:Z14"/>
    <mergeCell ref="C13:G13"/>
    <mergeCell ref="C14:G14"/>
    <mergeCell ref="AA15:AC15"/>
    <mergeCell ref="H13:K13"/>
    <mergeCell ref="H14:K14"/>
    <mergeCell ref="L14:O14"/>
    <mergeCell ref="P14:S14"/>
    <mergeCell ref="T14:W14"/>
    <mergeCell ref="X15:Z15"/>
    <mergeCell ref="X13:Z13"/>
    <mergeCell ref="AA13:AC13"/>
    <mergeCell ref="P13:S13"/>
    <mergeCell ref="AA14:AC14"/>
    <mergeCell ref="T13:W13"/>
    <mergeCell ref="AV28:AW28"/>
    <mergeCell ref="AJ16:AM16"/>
    <mergeCell ref="AD17:AF17"/>
    <mergeCell ref="AG17:AI17"/>
    <mergeCell ref="T29:W29"/>
    <mergeCell ref="T28:W28"/>
    <mergeCell ref="I28:P28"/>
    <mergeCell ref="AG15:AI15"/>
    <mergeCell ref="AJ29:AK29"/>
    <mergeCell ref="AL29:AO29"/>
    <mergeCell ref="AF29:AI29"/>
    <mergeCell ref="AB29:AE29"/>
    <mergeCell ref="AA17:AC17"/>
    <mergeCell ref="X29:AA29"/>
    <mergeCell ref="AB28:AE28"/>
    <mergeCell ref="AG16:AI16"/>
    <mergeCell ref="AJ17:AM17"/>
    <mergeCell ref="Q28:S28"/>
    <mergeCell ref="X28:AA28"/>
    <mergeCell ref="P15:S15"/>
    <mergeCell ref="R26:T26"/>
    <mergeCell ref="C20:AR23"/>
    <mergeCell ref="C17:G17"/>
    <mergeCell ref="H17:K17"/>
    <mergeCell ref="AV29:AW29"/>
    <mergeCell ref="BC29:BG29"/>
    <mergeCell ref="BC28:BG28"/>
    <mergeCell ref="AX29:BB29"/>
    <mergeCell ref="AX28:BB28"/>
    <mergeCell ref="AL28:AO28"/>
    <mergeCell ref="C16:G16"/>
    <mergeCell ref="T15:W15"/>
    <mergeCell ref="T11:AF11"/>
    <mergeCell ref="AD12:AF12"/>
    <mergeCell ref="X12:Z12"/>
    <mergeCell ref="AA12:AC12"/>
    <mergeCell ref="T12:W12"/>
    <mergeCell ref="AP28:AR28"/>
    <mergeCell ref="BC11:BG11"/>
    <mergeCell ref="BC12:BG12"/>
    <mergeCell ref="BC13:BG13"/>
    <mergeCell ref="BC14:BG14"/>
    <mergeCell ref="BC15:BG15"/>
    <mergeCell ref="AN15:AR15"/>
    <mergeCell ref="AN16:AR16"/>
    <mergeCell ref="AN14:AR14"/>
    <mergeCell ref="AJ15:AM15"/>
    <mergeCell ref="AJ28:AK28"/>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x14ac:dyDescent="0.15"/>
  <cols>
    <col min="1" max="1" width="0.5" style="4" customWidth="1"/>
    <col min="2" max="12" width="2.375" style="4" customWidth="1"/>
    <col min="13" max="43" width="2.125" style="4" customWidth="1"/>
    <col min="44" max="44" width="0.5" style="4" customWidth="1"/>
    <col min="45" max="45" width="2.125" style="4" customWidth="1"/>
    <col min="46" max="49" width="2.125" style="4" hidden="1" customWidth="1"/>
    <col min="50" max="50" width="2.125" style="5" hidden="1" customWidth="1"/>
    <col min="51" max="105" width="2.125" style="4" customWidth="1"/>
    <col min="106" max="16384" width="9" style="4"/>
  </cols>
  <sheetData>
    <row r="1" spans="1:50" ht="12" customHeight="1" x14ac:dyDescent="0.15">
      <c r="A1" s="130" t="s">
        <v>419</v>
      </c>
      <c r="B1" s="130"/>
    </row>
    <row r="2" spans="1:50" ht="3" customHeight="1" x14ac:dyDescent="0.15">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9"/>
      <c r="AS2" s="10"/>
      <c r="AT2" s="10"/>
    </row>
    <row r="3" spans="1:50" ht="12" customHeight="1" x14ac:dyDescent="0.15">
      <c r="A3" s="128"/>
      <c r="B3" s="167"/>
      <c r="C3" s="167"/>
      <c r="D3" s="167"/>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68"/>
      <c r="AS3" s="10"/>
      <c r="AT3" s="10"/>
    </row>
    <row r="4" spans="1:50" s="3" customFormat="1" ht="13.5" customHeight="1" x14ac:dyDescent="0.15">
      <c r="A4" s="182"/>
      <c r="B4" s="1"/>
      <c r="C4" s="1" t="s">
        <v>552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2"/>
      <c r="AT4" s="1"/>
      <c r="AU4" s="1"/>
      <c r="AV4" s="1"/>
      <c r="AW4" s="1"/>
    </row>
    <row r="5" spans="1:50" s="3" customFormat="1" ht="12.75" customHeight="1" thickBot="1" x14ac:dyDescent="0.2">
      <c r="A5" s="182"/>
      <c r="B5" s="1"/>
      <c r="C5" s="1" t="s">
        <v>553</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260" t="s">
        <v>393</v>
      </c>
      <c r="AQ5" s="260"/>
      <c r="AR5" s="2"/>
    </row>
    <row r="6" spans="1:50" s="3" customFormat="1" ht="24" customHeight="1" thickBot="1" x14ac:dyDescent="0.2">
      <c r="A6" s="182"/>
      <c r="B6" s="1"/>
      <c r="C6" s="720"/>
      <c r="D6" s="708"/>
      <c r="E6" s="708"/>
      <c r="F6" s="708"/>
      <c r="G6" s="708"/>
      <c r="H6" s="708"/>
      <c r="I6" s="708"/>
      <c r="J6" s="708"/>
      <c r="K6" s="708"/>
      <c r="L6" s="709"/>
      <c r="M6" s="710">
        <v>2020</v>
      </c>
      <c r="N6" s="711"/>
      <c r="O6" s="711"/>
      <c r="P6" s="708" t="s">
        <v>423</v>
      </c>
      <c r="Q6" s="708"/>
      <c r="R6" s="709"/>
      <c r="S6" s="710">
        <v>2021</v>
      </c>
      <c r="T6" s="711"/>
      <c r="U6" s="711"/>
      <c r="V6" s="708" t="s">
        <v>423</v>
      </c>
      <c r="W6" s="708"/>
      <c r="X6" s="709"/>
      <c r="Y6" s="710">
        <v>2022</v>
      </c>
      <c r="Z6" s="711"/>
      <c r="AA6" s="711"/>
      <c r="AB6" s="708" t="s">
        <v>423</v>
      </c>
      <c r="AC6" s="708"/>
      <c r="AD6" s="709"/>
      <c r="AE6" s="710">
        <v>2023</v>
      </c>
      <c r="AF6" s="711"/>
      <c r="AG6" s="711"/>
      <c r="AH6" s="708" t="s">
        <v>423</v>
      </c>
      <c r="AI6" s="708"/>
      <c r="AJ6" s="709"/>
      <c r="AK6" s="710">
        <v>2024</v>
      </c>
      <c r="AL6" s="711"/>
      <c r="AM6" s="711"/>
      <c r="AN6" s="708" t="s">
        <v>424</v>
      </c>
      <c r="AO6" s="708"/>
      <c r="AP6" s="728"/>
      <c r="AQ6" s="198"/>
      <c r="AR6" s="2"/>
      <c r="AT6" s="3">
        <v>2020</v>
      </c>
      <c r="AU6" s="3">
        <v>2021</v>
      </c>
      <c r="AV6" s="3">
        <v>2022</v>
      </c>
      <c r="AW6" s="3">
        <v>2023</v>
      </c>
      <c r="AX6" s="3">
        <v>2024</v>
      </c>
    </row>
    <row r="7" spans="1:50" s="3" customFormat="1" ht="34.5" customHeight="1" thickTop="1" thickBot="1" x14ac:dyDescent="0.2">
      <c r="A7" s="182"/>
      <c r="B7" s="1"/>
      <c r="C7" s="746" t="s">
        <v>394</v>
      </c>
      <c r="D7" s="747"/>
      <c r="E7" s="747"/>
      <c r="F7" s="747"/>
      <c r="G7" s="747"/>
      <c r="H7" s="747"/>
      <c r="I7" s="747"/>
      <c r="J7" s="747"/>
      <c r="K7" s="747"/>
      <c r="L7" s="748"/>
      <c r="M7" s="750"/>
      <c r="N7" s="750"/>
      <c r="O7" s="750"/>
      <c r="P7" s="750"/>
      <c r="Q7" s="750"/>
      <c r="R7" s="750"/>
      <c r="S7" s="750"/>
      <c r="T7" s="750"/>
      <c r="U7" s="750"/>
      <c r="V7" s="750"/>
      <c r="W7" s="750"/>
      <c r="X7" s="750"/>
      <c r="Y7" s="750"/>
      <c r="Z7" s="750"/>
      <c r="AA7" s="750"/>
      <c r="AB7" s="750"/>
      <c r="AC7" s="750"/>
      <c r="AD7" s="750"/>
      <c r="AE7" s="750"/>
      <c r="AF7" s="750"/>
      <c r="AG7" s="750"/>
      <c r="AH7" s="750"/>
      <c r="AI7" s="750"/>
      <c r="AJ7" s="750"/>
      <c r="AK7" s="750"/>
      <c r="AL7" s="750"/>
      <c r="AM7" s="750"/>
      <c r="AN7" s="750"/>
      <c r="AO7" s="750"/>
      <c r="AP7" s="751"/>
      <c r="AQ7" s="198"/>
      <c r="AR7" s="2"/>
      <c r="AT7" s="3" t="str">
        <f>IF(その1!$H4-AT6=1,IF(M7=評価シート!$K29,"○","×"),"")</f>
        <v/>
      </c>
      <c r="AU7" s="3" t="str">
        <f>IF(その1!$H4-AU6=1,IF(S7=評価シート!$K29,"○","×"),"")</f>
        <v/>
      </c>
      <c r="AV7" s="3" t="str">
        <f>IF(その1!$H4-AV6=1,IF(Y7=評価シート!$K29,"○","×"),"")</f>
        <v/>
      </c>
      <c r="AW7" s="3" t="str">
        <f>IF(その1!$H4-AW6=1,IF(AE7=評価シート!$K29,"○","×"),"")</f>
        <v>○</v>
      </c>
      <c r="AX7" s="3" t="str">
        <f>IF(その1!$H4-AX6=1,IF(AK7=評価シート!$K29,"○","×"),"")</f>
        <v/>
      </c>
    </row>
    <row r="8" spans="1:50" s="3" customFormat="1" ht="28.5" hidden="1" customHeight="1" x14ac:dyDescent="0.15">
      <c r="A8" s="182"/>
      <c r="B8" s="1"/>
      <c r="C8" s="740" t="s">
        <v>395</v>
      </c>
      <c r="D8" s="741"/>
      <c r="E8" s="731" t="s">
        <v>396</v>
      </c>
      <c r="F8" s="732"/>
      <c r="G8" s="732"/>
      <c r="H8" s="732"/>
      <c r="I8" s="732"/>
      <c r="J8" s="732"/>
      <c r="K8" s="732"/>
      <c r="L8" s="733"/>
      <c r="M8" s="752"/>
      <c r="N8" s="752"/>
      <c r="O8" s="752"/>
      <c r="P8" s="752"/>
      <c r="Q8" s="752"/>
      <c r="R8" s="752"/>
      <c r="S8" s="749"/>
      <c r="T8" s="749"/>
      <c r="U8" s="749"/>
      <c r="V8" s="749"/>
      <c r="W8" s="749"/>
      <c r="X8" s="749"/>
      <c r="Y8" s="749"/>
      <c r="Z8" s="749"/>
      <c r="AA8" s="749"/>
      <c r="AB8" s="749"/>
      <c r="AC8" s="749"/>
      <c r="AD8" s="749"/>
      <c r="AE8" s="749"/>
      <c r="AF8" s="749"/>
      <c r="AG8" s="749"/>
      <c r="AH8" s="749"/>
      <c r="AI8" s="749"/>
      <c r="AJ8" s="749"/>
      <c r="AK8" s="744"/>
      <c r="AL8" s="744"/>
      <c r="AM8" s="744"/>
      <c r="AN8" s="744"/>
      <c r="AO8" s="744"/>
      <c r="AP8" s="745"/>
      <c r="AQ8" s="198"/>
      <c r="AR8" s="2"/>
    </row>
    <row r="9" spans="1:50" s="3" customFormat="1" ht="28.5" hidden="1" customHeight="1" x14ac:dyDescent="0.15">
      <c r="A9" s="182"/>
      <c r="B9" s="1"/>
      <c r="C9" s="517"/>
      <c r="D9" s="518"/>
      <c r="E9" s="721" t="s">
        <v>397</v>
      </c>
      <c r="F9" s="722"/>
      <c r="G9" s="722"/>
      <c r="H9" s="722"/>
      <c r="I9" s="722"/>
      <c r="J9" s="722"/>
      <c r="K9" s="722"/>
      <c r="L9" s="723"/>
      <c r="M9" s="724"/>
      <c r="N9" s="724"/>
      <c r="O9" s="724"/>
      <c r="P9" s="724"/>
      <c r="Q9" s="724"/>
      <c r="R9" s="724"/>
      <c r="S9" s="706"/>
      <c r="T9" s="706"/>
      <c r="U9" s="706"/>
      <c r="V9" s="706"/>
      <c r="W9" s="706"/>
      <c r="X9" s="706"/>
      <c r="Y9" s="706"/>
      <c r="Z9" s="706"/>
      <c r="AA9" s="706"/>
      <c r="AB9" s="706"/>
      <c r="AC9" s="706"/>
      <c r="AD9" s="706"/>
      <c r="AE9" s="706"/>
      <c r="AF9" s="706"/>
      <c r="AG9" s="706"/>
      <c r="AH9" s="706"/>
      <c r="AI9" s="706"/>
      <c r="AJ9" s="706"/>
      <c r="AK9" s="507"/>
      <c r="AL9" s="507"/>
      <c r="AM9" s="507"/>
      <c r="AN9" s="507"/>
      <c r="AO9" s="507"/>
      <c r="AP9" s="714"/>
      <c r="AQ9" s="198"/>
      <c r="AR9" s="2"/>
    </row>
    <row r="10" spans="1:50" s="3" customFormat="1" ht="28.5" hidden="1" customHeight="1" x14ac:dyDescent="0.15">
      <c r="A10" s="182"/>
      <c r="B10" s="1"/>
      <c r="C10" s="517"/>
      <c r="D10" s="518"/>
      <c r="E10" s="721" t="s">
        <v>398</v>
      </c>
      <c r="F10" s="722"/>
      <c r="G10" s="722"/>
      <c r="H10" s="722"/>
      <c r="I10" s="722"/>
      <c r="J10" s="722"/>
      <c r="K10" s="722"/>
      <c r="L10" s="723"/>
      <c r="M10" s="724"/>
      <c r="N10" s="724"/>
      <c r="O10" s="724"/>
      <c r="P10" s="724"/>
      <c r="Q10" s="724"/>
      <c r="R10" s="724"/>
      <c r="S10" s="706"/>
      <c r="T10" s="706"/>
      <c r="U10" s="706"/>
      <c r="V10" s="706"/>
      <c r="W10" s="706"/>
      <c r="X10" s="706"/>
      <c r="Y10" s="706"/>
      <c r="Z10" s="706"/>
      <c r="AA10" s="706"/>
      <c r="AB10" s="706"/>
      <c r="AC10" s="706"/>
      <c r="AD10" s="706"/>
      <c r="AE10" s="706"/>
      <c r="AF10" s="706"/>
      <c r="AG10" s="706"/>
      <c r="AH10" s="706"/>
      <c r="AI10" s="706"/>
      <c r="AJ10" s="706"/>
      <c r="AK10" s="507"/>
      <c r="AL10" s="507"/>
      <c r="AM10" s="507"/>
      <c r="AN10" s="507"/>
      <c r="AO10" s="507"/>
      <c r="AP10" s="714"/>
      <c r="AQ10" s="198"/>
      <c r="AR10" s="2"/>
    </row>
    <row r="11" spans="1:50" s="3" customFormat="1" ht="28.5" hidden="1" customHeight="1" x14ac:dyDescent="0.15">
      <c r="A11" s="182"/>
      <c r="B11" s="1"/>
      <c r="C11" s="517"/>
      <c r="D11" s="518"/>
      <c r="E11" s="721" t="s">
        <v>399</v>
      </c>
      <c r="F11" s="722"/>
      <c r="G11" s="722"/>
      <c r="H11" s="722"/>
      <c r="I11" s="722"/>
      <c r="J11" s="722"/>
      <c r="K11" s="722"/>
      <c r="L11" s="723"/>
      <c r="M11" s="724"/>
      <c r="N11" s="724"/>
      <c r="O11" s="724"/>
      <c r="P11" s="724"/>
      <c r="Q11" s="724"/>
      <c r="R11" s="724"/>
      <c r="S11" s="706"/>
      <c r="T11" s="706"/>
      <c r="U11" s="706"/>
      <c r="V11" s="706"/>
      <c r="W11" s="706"/>
      <c r="X11" s="706"/>
      <c r="Y11" s="706"/>
      <c r="Z11" s="706"/>
      <c r="AA11" s="706"/>
      <c r="AB11" s="706"/>
      <c r="AC11" s="706"/>
      <c r="AD11" s="706"/>
      <c r="AE11" s="706"/>
      <c r="AF11" s="706"/>
      <c r="AG11" s="706"/>
      <c r="AH11" s="706"/>
      <c r="AI11" s="706"/>
      <c r="AJ11" s="706"/>
      <c r="AK11" s="507"/>
      <c r="AL11" s="507"/>
      <c r="AM11" s="507"/>
      <c r="AN11" s="507"/>
      <c r="AO11" s="507"/>
      <c r="AP11" s="714"/>
      <c r="AQ11" s="198"/>
      <c r="AR11" s="2"/>
    </row>
    <row r="12" spans="1:50" s="3" customFormat="1" ht="28.5" hidden="1" customHeight="1" x14ac:dyDescent="0.15">
      <c r="A12" s="182"/>
      <c r="B12" s="1"/>
      <c r="C12" s="517"/>
      <c r="D12" s="518"/>
      <c r="E12" s="721" t="s">
        <v>400</v>
      </c>
      <c r="F12" s="722"/>
      <c r="G12" s="722"/>
      <c r="H12" s="722"/>
      <c r="I12" s="722"/>
      <c r="J12" s="722"/>
      <c r="K12" s="722"/>
      <c r="L12" s="723"/>
      <c r="M12" s="724"/>
      <c r="N12" s="724"/>
      <c r="O12" s="724"/>
      <c r="P12" s="724"/>
      <c r="Q12" s="724"/>
      <c r="R12" s="724"/>
      <c r="S12" s="706"/>
      <c r="T12" s="706"/>
      <c r="U12" s="706"/>
      <c r="V12" s="706"/>
      <c r="W12" s="706"/>
      <c r="X12" s="706"/>
      <c r="Y12" s="706"/>
      <c r="Z12" s="706"/>
      <c r="AA12" s="706"/>
      <c r="AB12" s="706"/>
      <c r="AC12" s="706"/>
      <c r="AD12" s="706"/>
      <c r="AE12" s="706"/>
      <c r="AF12" s="706"/>
      <c r="AG12" s="706"/>
      <c r="AH12" s="706"/>
      <c r="AI12" s="706"/>
      <c r="AJ12" s="706"/>
      <c r="AK12" s="507"/>
      <c r="AL12" s="507"/>
      <c r="AM12" s="507"/>
      <c r="AN12" s="507"/>
      <c r="AO12" s="507"/>
      <c r="AP12" s="714"/>
      <c r="AQ12" s="198"/>
      <c r="AR12" s="2"/>
    </row>
    <row r="13" spans="1:50" s="3" customFormat="1" ht="28.5" hidden="1" customHeight="1" x14ac:dyDescent="0.15">
      <c r="A13" s="182"/>
      <c r="B13" s="1"/>
      <c r="C13" s="517"/>
      <c r="D13" s="518"/>
      <c r="E13" s="721" t="s">
        <v>401</v>
      </c>
      <c r="F13" s="722"/>
      <c r="G13" s="722"/>
      <c r="H13" s="722"/>
      <c r="I13" s="722"/>
      <c r="J13" s="722"/>
      <c r="K13" s="722"/>
      <c r="L13" s="723"/>
      <c r="M13" s="724"/>
      <c r="N13" s="724"/>
      <c r="O13" s="724"/>
      <c r="P13" s="724"/>
      <c r="Q13" s="724"/>
      <c r="R13" s="724"/>
      <c r="S13" s="706"/>
      <c r="T13" s="706"/>
      <c r="U13" s="706"/>
      <c r="V13" s="706"/>
      <c r="W13" s="706"/>
      <c r="X13" s="706"/>
      <c r="Y13" s="706"/>
      <c r="Z13" s="706"/>
      <c r="AA13" s="706"/>
      <c r="AB13" s="706"/>
      <c r="AC13" s="706"/>
      <c r="AD13" s="706"/>
      <c r="AE13" s="706"/>
      <c r="AF13" s="706"/>
      <c r="AG13" s="706"/>
      <c r="AH13" s="706"/>
      <c r="AI13" s="706"/>
      <c r="AJ13" s="706"/>
      <c r="AK13" s="507"/>
      <c r="AL13" s="507"/>
      <c r="AM13" s="507"/>
      <c r="AN13" s="507"/>
      <c r="AO13" s="507"/>
      <c r="AP13" s="714"/>
      <c r="AQ13" s="198"/>
      <c r="AR13" s="2"/>
    </row>
    <row r="14" spans="1:50" s="3" customFormat="1" ht="28.5" hidden="1" customHeight="1" thickBot="1" x14ac:dyDescent="0.2">
      <c r="A14" s="182"/>
      <c r="B14" s="1"/>
      <c r="C14" s="742"/>
      <c r="D14" s="743"/>
      <c r="E14" s="725" t="s">
        <v>402</v>
      </c>
      <c r="F14" s="726"/>
      <c r="G14" s="726"/>
      <c r="H14" s="726"/>
      <c r="I14" s="726"/>
      <c r="J14" s="726"/>
      <c r="K14" s="726"/>
      <c r="L14" s="727"/>
      <c r="M14" s="730"/>
      <c r="N14" s="730"/>
      <c r="O14" s="730"/>
      <c r="P14" s="730"/>
      <c r="Q14" s="730"/>
      <c r="R14" s="730"/>
      <c r="S14" s="730"/>
      <c r="T14" s="730"/>
      <c r="U14" s="730"/>
      <c r="V14" s="730"/>
      <c r="W14" s="730"/>
      <c r="X14" s="730"/>
      <c r="Y14" s="707"/>
      <c r="Z14" s="707"/>
      <c r="AA14" s="707"/>
      <c r="AB14" s="707"/>
      <c r="AC14" s="707"/>
      <c r="AD14" s="707"/>
      <c r="AE14" s="719" t="str">
        <f>IF(AND('その6（非公表）'!AH8="",'その6（非公表）'!AH9=""),"",IF('その6（非公表）'!AH8="",'その6（非公表）'!AH9,IF('その6（非公表）'!AH9="",'その6（非公表）'!AH8,'その6（非公表）'!AH8+'その6（非公表）'!AH9)))</f>
        <v/>
      </c>
      <c r="AF14" s="719"/>
      <c r="AG14" s="719"/>
      <c r="AH14" s="719"/>
      <c r="AI14" s="719"/>
      <c r="AJ14" s="719"/>
      <c r="AK14" s="717"/>
      <c r="AL14" s="717"/>
      <c r="AM14" s="717"/>
      <c r="AN14" s="717"/>
      <c r="AO14" s="717"/>
      <c r="AP14" s="718"/>
      <c r="AQ14" s="198"/>
      <c r="AR14" s="2"/>
    </row>
    <row r="15" spans="1:50" s="3" customFormat="1" ht="28.5" hidden="1" customHeight="1" thickTop="1" thickBot="1" x14ac:dyDescent="0.2">
      <c r="A15" s="182"/>
      <c r="B15" s="1"/>
      <c r="C15" s="734" t="s">
        <v>403</v>
      </c>
      <c r="D15" s="735"/>
      <c r="E15" s="735"/>
      <c r="F15" s="735"/>
      <c r="G15" s="735"/>
      <c r="H15" s="735"/>
      <c r="I15" s="735"/>
      <c r="J15" s="735"/>
      <c r="K15" s="735"/>
      <c r="L15" s="736"/>
      <c r="M15" s="712">
        <f>SUM(M7:R14)</f>
        <v>0</v>
      </c>
      <c r="N15" s="712"/>
      <c r="O15" s="712"/>
      <c r="P15" s="712"/>
      <c r="Q15" s="712"/>
      <c r="R15" s="712"/>
      <c r="S15" s="712">
        <f>SUM(S7:X14)</f>
        <v>0</v>
      </c>
      <c r="T15" s="712"/>
      <c r="U15" s="712"/>
      <c r="V15" s="712"/>
      <c r="W15" s="712"/>
      <c r="X15" s="712"/>
      <c r="Y15" s="712">
        <f>SUM(Y7:AD14)</f>
        <v>0</v>
      </c>
      <c r="Z15" s="712"/>
      <c r="AA15" s="712"/>
      <c r="AB15" s="712"/>
      <c r="AC15" s="712"/>
      <c r="AD15" s="712"/>
      <c r="AE15" s="729">
        <f>SUM(AE7:AJ14)</f>
        <v>0</v>
      </c>
      <c r="AF15" s="715"/>
      <c r="AG15" s="715"/>
      <c r="AH15" s="715"/>
      <c r="AI15" s="715"/>
      <c r="AJ15" s="715"/>
      <c r="AK15" s="715"/>
      <c r="AL15" s="715"/>
      <c r="AM15" s="715"/>
      <c r="AN15" s="715"/>
      <c r="AO15" s="715"/>
      <c r="AP15" s="716"/>
      <c r="AQ15" s="198"/>
      <c r="AR15" s="2"/>
    </row>
    <row r="16" spans="1:50" s="3" customFormat="1" ht="12" x14ac:dyDescent="0.15">
      <c r="A16" s="182"/>
      <c r="B16" s="1"/>
      <c r="C16" s="1"/>
      <c r="D16" s="213"/>
      <c r="E16" s="213"/>
      <c r="F16" s="213"/>
      <c r="G16" s="213"/>
      <c r="H16" s="213"/>
      <c r="I16" s="213"/>
      <c r="J16" s="213"/>
      <c r="K16" s="1"/>
      <c r="L16" s="1"/>
      <c r="M16" s="261"/>
      <c r="N16" s="198"/>
      <c r="O16" s="198"/>
      <c r="P16" s="198"/>
      <c r="Q16" s="198"/>
      <c r="R16" s="198"/>
      <c r="S16" s="261"/>
      <c r="T16" s="198"/>
      <c r="U16" s="198"/>
      <c r="V16" s="198"/>
      <c r="W16" s="198"/>
      <c r="X16" s="198"/>
      <c r="Y16" s="261"/>
      <c r="Z16" s="198"/>
      <c r="AA16" s="198"/>
      <c r="AB16" s="198"/>
      <c r="AC16" s="198"/>
      <c r="AD16" s="198"/>
      <c r="AE16" s="261"/>
      <c r="AF16" s="198"/>
      <c r="AG16" s="198"/>
      <c r="AH16" s="198"/>
      <c r="AI16" s="198"/>
      <c r="AJ16" s="198"/>
      <c r="AK16" s="198"/>
      <c r="AL16" s="198"/>
      <c r="AM16" s="198"/>
      <c r="AN16" s="198"/>
      <c r="AO16" s="198"/>
      <c r="AP16" s="198"/>
      <c r="AQ16" s="198"/>
      <c r="AR16" s="2"/>
    </row>
    <row r="17" spans="1:50" s="3" customFormat="1" ht="12.75" hidden="1" thickBot="1" x14ac:dyDescent="0.2">
      <c r="A17" s="182"/>
      <c r="B17" s="1"/>
      <c r="C17" s="1" t="s">
        <v>421</v>
      </c>
      <c r="D17" s="213"/>
      <c r="E17" s="213"/>
      <c r="F17" s="213"/>
      <c r="G17" s="213"/>
      <c r="H17" s="213"/>
      <c r="I17" s="213"/>
      <c r="J17" s="213"/>
      <c r="K17" s="1"/>
      <c r="L17" s="1"/>
      <c r="M17" s="261"/>
      <c r="N17" s="198"/>
      <c r="O17" s="198"/>
      <c r="P17" s="198"/>
      <c r="Q17" s="198"/>
      <c r="R17" s="198"/>
      <c r="S17" s="261"/>
      <c r="T17" s="198"/>
      <c r="U17" s="198"/>
      <c r="V17" s="198"/>
      <c r="W17" s="198"/>
      <c r="X17" s="198"/>
      <c r="Y17" s="261"/>
      <c r="Z17" s="198"/>
      <c r="AA17" s="198"/>
      <c r="AB17" s="198"/>
      <c r="AC17" s="198"/>
      <c r="AD17" s="198"/>
      <c r="AE17" s="261"/>
      <c r="AF17" s="198"/>
      <c r="AG17" s="198"/>
      <c r="AH17" s="198"/>
      <c r="AI17" s="198"/>
      <c r="AJ17" s="198"/>
      <c r="AK17" s="198"/>
      <c r="AL17" s="198"/>
      <c r="AM17" s="198"/>
      <c r="AN17" s="198"/>
      <c r="AO17" s="198"/>
      <c r="AP17" s="198"/>
      <c r="AQ17" s="198"/>
      <c r="AR17" s="2"/>
    </row>
    <row r="18" spans="1:50" s="3" customFormat="1" ht="13.5" hidden="1" customHeight="1" x14ac:dyDescent="0.15">
      <c r="A18" s="182"/>
      <c r="B18" s="1"/>
      <c r="C18" s="605"/>
      <c r="D18" s="606"/>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6"/>
      <c r="AE18" s="606"/>
      <c r="AF18" s="606"/>
      <c r="AG18" s="606"/>
      <c r="AH18" s="606"/>
      <c r="AI18" s="606"/>
      <c r="AJ18" s="606"/>
      <c r="AK18" s="606"/>
      <c r="AL18" s="606"/>
      <c r="AM18" s="606"/>
      <c r="AN18" s="606"/>
      <c r="AO18" s="606"/>
      <c r="AP18" s="607"/>
      <c r="AQ18" s="291"/>
      <c r="AR18" s="2"/>
      <c r="AS18" s="1"/>
    </row>
    <row r="19" spans="1:50" s="3" customFormat="1" ht="13.5" hidden="1" customHeight="1" x14ac:dyDescent="0.15">
      <c r="A19" s="182"/>
      <c r="B19" s="1"/>
      <c r="C19" s="608"/>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09"/>
      <c r="AM19" s="609"/>
      <c r="AN19" s="609"/>
      <c r="AO19" s="609"/>
      <c r="AP19" s="610"/>
      <c r="AQ19" s="291"/>
      <c r="AR19" s="2"/>
      <c r="AS19" s="1"/>
    </row>
    <row r="20" spans="1:50" s="3" customFormat="1" ht="13.5" hidden="1" customHeight="1" x14ac:dyDescent="0.15">
      <c r="A20" s="182"/>
      <c r="B20" s="1"/>
      <c r="C20" s="608"/>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c r="AL20" s="609"/>
      <c r="AM20" s="609"/>
      <c r="AN20" s="609"/>
      <c r="AO20" s="609"/>
      <c r="AP20" s="610"/>
      <c r="AQ20" s="291"/>
      <c r="AR20" s="2"/>
      <c r="AS20" s="1"/>
    </row>
    <row r="21" spans="1:50" s="3" customFormat="1" ht="13.5" hidden="1" customHeight="1" x14ac:dyDescent="0.15">
      <c r="A21" s="182"/>
      <c r="B21" s="1"/>
      <c r="C21" s="608"/>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10"/>
      <c r="AQ21" s="291"/>
      <c r="AR21" s="2"/>
      <c r="AS21" s="1"/>
    </row>
    <row r="22" spans="1:50" s="3" customFormat="1" ht="13.5" hidden="1" customHeight="1" x14ac:dyDescent="0.15">
      <c r="A22" s="182"/>
      <c r="B22" s="1"/>
      <c r="C22" s="608"/>
      <c r="D22" s="609"/>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09"/>
      <c r="AE22" s="609"/>
      <c r="AF22" s="609"/>
      <c r="AG22" s="609"/>
      <c r="AH22" s="609"/>
      <c r="AI22" s="609"/>
      <c r="AJ22" s="609"/>
      <c r="AK22" s="609"/>
      <c r="AL22" s="609"/>
      <c r="AM22" s="609"/>
      <c r="AN22" s="609"/>
      <c r="AO22" s="609"/>
      <c r="AP22" s="610"/>
      <c r="AQ22" s="291"/>
      <c r="AR22" s="2"/>
      <c r="AS22" s="1"/>
    </row>
    <row r="23" spans="1:50" s="3" customFormat="1" ht="13.5" hidden="1" customHeight="1" x14ac:dyDescent="0.15">
      <c r="A23" s="182"/>
      <c r="B23" s="1"/>
      <c r="C23" s="608"/>
      <c r="D23" s="609"/>
      <c r="E23" s="609"/>
      <c r="F23" s="609"/>
      <c r="G23" s="609"/>
      <c r="H23" s="609"/>
      <c r="I23" s="609"/>
      <c r="J23" s="609"/>
      <c r="K23" s="609"/>
      <c r="L23" s="609"/>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609"/>
      <c r="AK23" s="609"/>
      <c r="AL23" s="609"/>
      <c r="AM23" s="609"/>
      <c r="AN23" s="609"/>
      <c r="AO23" s="609"/>
      <c r="AP23" s="610"/>
      <c r="AQ23" s="291"/>
      <c r="AR23" s="2"/>
      <c r="AS23" s="1"/>
    </row>
    <row r="24" spans="1:50" s="3" customFormat="1" ht="13.5" hidden="1" customHeight="1" thickBot="1" x14ac:dyDescent="0.2">
      <c r="A24" s="182"/>
      <c r="B24" s="1"/>
      <c r="C24" s="611"/>
      <c r="D24" s="612"/>
      <c r="E24" s="612"/>
      <c r="F24" s="612"/>
      <c r="G24" s="612"/>
      <c r="H24" s="612"/>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2"/>
      <c r="AJ24" s="612"/>
      <c r="AK24" s="612"/>
      <c r="AL24" s="612"/>
      <c r="AM24" s="612"/>
      <c r="AN24" s="612"/>
      <c r="AO24" s="612"/>
      <c r="AP24" s="613"/>
      <c r="AQ24" s="291"/>
      <c r="AR24" s="2"/>
      <c r="AS24" s="1"/>
    </row>
    <row r="25" spans="1:50" s="3" customFormat="1" ht="12" hidden="1" x14ac:dyDescent="0.15">
      <c r="A25" s="182"/>
      <c r="B25" s="1"/>
      <c r="C25" s="262"/>
      <c r="D25" s="262"/>
      <c r="E25" s="262"/>
      <c r="F25" s="262"/>
      <c r="G25" s="262"/>
      <c r="H25" s="262"/>
      <c r="I25" s="262"/>
      <c r="J25" s="262"/>
      <c r="K25" s="262"/>
      <c r="L25" s="262"/>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2"/>
      <c r="AS25" s="1"/>
    </row>
    <row r="26" spans="1:50" s="3" customFormat="1" ht="18" customHeight="1" x14ac:dyDescent="0.15">
      <c r="A26" s="182"/>
      <c r="B26" s="1"/>
      <c r="C26" s="1" t="s">
        <v>404</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263"/>
      <c r="AQ26" s="263"/>
      <c r="AR26" s="2"/>
      <c r="AS26" s="198"/>
    </row>
    <row r="27" spans="1:50" s="3" customFormat="1" ht="12.75" thickBot="1" x14ac:dyDescent="0.2">
      <c r="A27" s="182"/>
      <c r="B27" s="1"/>
      <c r="C27" s="262"/>
      <c r="D27" s="262"/>
      <c r="E27" s="262"/>
      <c r="F27" s="262"/>
      <c r="G27" s="262"/>
      <c r="H27" s="262"/>
      <c r="I27" s="262"/>
      <c r="J27" s="262"/>
      <c r="K27" s="262"/>
      <c r="L27" s="262"/>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28" t="s">
        <v>420</v>
      </c>
      <c r="AQ27" s="28"/>
      <c r="AR27" s="2"/>
      <c r="AS27" s="1"/>
    </row>
    <row r="28" spans="1:50" s="3" customFormat="1" ht="24" customHeight="1" thickBot="1" x14ac:dyDescent="0.2">
      <c r="A28" s="182"/>
      <c r="B28" s="1"/>
      <c r="C28" s="720"/>
      <c r="D28" s="708"/>
      <c r="E28" s="708"/>
      <c r="F28" s="708"/>
      <c r="G28" s="708"/>
      <c r="H28" s="708"/>
      <c r="I28" s="708"/>
      <c r="J28" s="708"/>
      <c r="K28" s="708"/>
      <c r="L28" s="709"/>
      <c r="M28" s="710">
        <f>IF(M6="","",M6)</f>
        <v>2020</v>
      </c>
      <c r="N28" s="711"/>
      <c r="O28" s="711"/>
      <c r="P28" s="708" t="s">
        <v>423</v>
      </c>
      <c r="Q28" s="708"/>
      <c r="R28" s="709"/>
      <c r="S28" s="710">
        <f>IF(S6="","",S6)</f>
        <v>2021</v>
      </c>
      <c r="T28" s="711"/>
      <c r="U28" s="711"/>
      <c r="V28" s="708" t="s">
        <v>423</v>
      </c>
      <c r="W28" s="708"/>
      <c r="X28" s="709"/>
      <c r="Y28" s="710">
        <f>IF(Y6="","",Y6)</f>
        <v>2022</v>
      </c>
      <c r="Z28" s="711"/>
      <c r="AA28" s="711"/>
      <c r="AB28" s="708" t="s">
        <v>423</v>
      </c>
      <c r="AC28" s="708"/>
      <c r="AD28" s="709"/>
      <c r="AE28" s="710">
        <f>IF(AE6="","",AE6)</f>
        <v>2023</v>
      </c>
      <c r="AF28" s="711"/>
      <c r="AG28" s="711"/>
      <c r="AH28" s="708" t="s">
        <v>423</v>
      </c>
      <c r="AI28" s="708"/>
      <c r="AJ28" s="709"/>
      <c r="AK28" s="710">
        <f>IF(AK6="","",AK6)</f>
        <v>2024</v>
      </c>
      <c r="AL28" s="711"/>
      <c r="AM28" s="711"/>
      <c r="AN28" s="708" t="s">
        <v>424</v>
      </c>
      <c r="AO28" s="708"/>
      <c r="AP28" s="728"/>
      <c r="AQ28" s="198"/>
      <c r="AR28" s="2"/>
      <c r="AS28" s="1"/>
      <c r="AT28" s="3">
        <v>2020</v>
      </c>
      <c r="AU28" s="3">
        <v>2021</v>
      </c>
      <c r="AV28" s="3">
        <v>2022</v>
      </c>
      <c r="AW28" s="3">
        <v>2023</v>
      </c>
      <c r="AX28" s="3">
        <v>2024</v>
      </c>
    </row>
    <row r="29" spans="1:50" s="3" customFormat="1" ht="45" customHeight="1" thickTop="1" thickBot="1" x14ac:dyDescent="0.2">
      <c r="A29" s="182"/>
      <c r="B29" s="1"/>
      <c r="C29" s="737" t="s">
        <v>405</v>
      </c>
      <c r="D29" s="738"/>
      <c r="E29" s="738"/>
      <c r="F29" s="738"/>
      <c r="G29" s="738"/>
      <c r="H29" s="738"/>
      <c r="I29" s="738"/>
      <c r="J29" s="738"/>
      <c r="K29" s="738"/>
      <c r="L29" s="739"/>
      <c r="M29" s="705"/>
      <c r="N29" s="705"/>
      <c r="O29" s="705"/>
      <c r="P29" s="705"/>
      <c r="Q29" s="705"/>
      <c r="R29" s="705"/>
      <c r="S29" s="705"/>
      <c r="T29" s="705"/>
      <c r="U29" s="705"/>
      <c r="V29" s="705"/>
      <c r="W29" s="705"/>
      <c r="X29" s="705"/>
      <c r="Y29" s="705"/>
      <c r="Z29" s="705"/>
      <c r="AA29" s="705"/>
      <c r="AB29" s="705"/>
      <c r="AC29" s="705"/>
      <c r="AD29" s="705"/>
      <c r="AE29" s="705"/>
      <c r="AF29" s="705"/>
      <c r="AG29" s="705"/>
      <c r="AH29" s="705"/>
      <c r="AI29" s="705"/>
      <c r="AJ29" s="705"/>
      <c r="AK29" s="705"/>
      <c r="AL29" s="705"/>
      <c r="AM29" s="705"/>
      <c r="AN29" s="705"/>
      <c r="AO29" s="705"/>
      <c r="AP29" s="713"/>
      <c r="AQ29" s="198"/>
      <c r="AR29" s="2"/>
      <c r="AS29" s="1"/>
      <c r="AT29" s="3" t="str">
        <f>IF(その1!$H4-AT28=1,IF(M29=評価シート!$R29,"○","×"),"")</f>
        <v/>
      </c>
      <c r="AU29" s="3" t="str">
        <f>IF(その1!$H4-AU28=1,IF(S29=評価シート!$R29,"○","×"),"")</f>
        <v/>
      </c>
      <c r="AV29" s="3" t="str">
        <f>IF(その1!$H4-AV28=1,IF(Y29=評価シート!$R29,"○","×"),"")</f>
        <v/>
      </c>
      <c r="AW29" s="3" t="str">
        <f>IF(その1!$H4-AW28=1,IF(AE29=評価シート!$R29,"○","×"),"")</f>
        <v>○</v>
      </c>
      <c r="AX29" s="3" t="str">
        <f>IF(その1!$H4-AX28=1,IF(AK29=評価シート!$R29,"○","×"),"")</f>
        <v/>
      </c>
    </row>
    <row r="30" spans="1:50" s="3" customFormat="1" ht="12" x14ac:dyDescent="0.15">
      <c r="A30" s="182"/>
      <c r="B30" s="1"/>
      <c r="C30" s="262"/>
      <c r="D30" s="262"/>
      <c r="E30" s="262"/>
      <c r="F30" s="262"/>
      <c r="G30" s="262"/>
      <c r="H30" s="262"/>
      <c r="I30" s="262"/>
      <c r="J30" s="262"/>
      <c r="K30" s="262"/>
      <c r="L30" s="262"/>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264"/>
      <c r="AO30" s="198"/>
      <c r="AP30" s="414" t="str">
        <f>IF(COUNTIF(AT6:AX29,"×")&gt;0,AT31,"")</f>
        <v/>
      </c>
      <c r="AQ30" s="198"/>
      <c r="AR30" s="2"/>
      <c r="AS30" s="1"/>
    </row>
    <row r="31" spans="1:50" s="3" customFormat="1" ht="12.75" thickBot="1" x14ac:dyDescent="0.2">
      <c r="A31" s="182"/>
      <c r="B31" s="1"/>
      <c r="C31" s="1" t="s">
        <v>421</v>
      </c>
      <c r="D31" s="213"/>
      <c r="E31" s="213"/>
      <c r="F31" s="213"/>
      <c r="G31" s="213"/>
      <c r="H31" s="213"/>
      <c r="I31" s="213"/>
      <c r="J31" s="213"/>
      <c r="K31" s="1"/>
      <c r="L31" s="1"/>
      <c r="M31" s="261"/>
      <c r="N31" s="198"/>
      <c r="O31" s="198"/>
      <c r="P31" s="198"/>
      <c r="Q31" s="198"/>
      <c r="R31" s="198"/>
      <c r="S31" s="261"/>
      <c r="T31" s="198"/>
      <c r="U31" s="198"/>
      <c r="V31" s="198"/>
      <c r="W31" s="198"/>
      <c r="X31" s="198"/>
      <c r="Y31" s="261"/>
      <c r="Z31" s="198"/>
      <c r="AA31" s="198"/>
      <c r="AB31" s="198"/>
      <c r="AC31" s="198"/>
      <c r="AD31" s="198"/>
      <c r="AE31" s="261"/>
      <c r="AF31" s="198"/>
      <c r="AG31" s="198"/>
      <c r="AH31" s="198"/>
      <c r="AI31" s="198"/>
      <c r="AJ31" s="198"/>
      <c r="AK31" s="198"/>
      <c r="AL31" s="198"/>
      <c r="AM31" s="198"/>
      <c r="AN31" s="198"/>
      <c r="AO31" s="198"/>
      <c r="AP31" s="198"/>
      <c r="AQ31" s="198"/>
      <c r="AR31" s="2"/>
      <c r="AT31" s="3" t="s">
        <v>568</v>
      </c>
    </row>
    <row r="32" spans="1:50" s="3" customFormat="1" ht="13.5" customHeight="1" x14ac:dyDescent="0.15">
      <c r="A32" s="182"/>
      <c r="B32" s="1"/>
      <c r="C32" s="605"/>
      <c r="D32" s="606"/>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6"/>
      <c r="AH32" s="606"/>
      <c r="AI32" s="606"/>
      <c r="AJ32" s="606"/>
      <c r="AK32" s="606"/>
      <c r="AL32" s="606"/>
      <c r="AM32" s="606"/>
      <c r="AN32" s="606"/>
      <c r="AO32" s="606"/>
      <c r="AP32" s="607"/>
      <c r="AQ32" s="291"/>
      <c r="AR32" s="2"/>
      <c r="AS32" s="1"/>
    </row>
    <row r="33" spans="1:45" s="3" customFormat="1" ht="13.5" customHeight="1" x14ac:dyDescent="0.15">
      <c r="A33" s="182"/>
      <c r="B33" s="1"/>
      <c r="C33" s="608"/>
      <c r="D33" s="609"/>
      <c r="E33" s="609"/>
      <c r="F33" s="609"/>
      <c r="G33" s="609"/>
      <c r="H33" s="609"/>
      <c r="I33" s="609"/>
      <c r="J33" s="609"/>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09"/>
      <c r="AN33" s="609"/>
      <c r="AO33" s="609"/>
      <c r="AP33" s="610"/>
      <c r="AQ33" s="291"/>
      <c r="AR33" s="2"/>
      <c r="AS33" s="1"/>
    </row>
    <row r="34" spans="1:45" s="3" customFormat="1" ht="13.5" customHeight="1" x14ac:dyDescent="0.15">
      <c r="A34" s="182"/>
      <c r="B34" s="1"/>
      <c r="C34" s="608"/>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09"/>
      <c r="AL34" s="609"/>
      <c r="AM34" s="609"/>
      <c r="AN34" s="609"/>
      <c r="AO34" s="609"/>
      <c r="AP34" s="610"/>
      <c r="AQ34" s="291"/>
      <c r="AR34" s="2"/>
      <c r="AS34" s="1"/>
    </row>
    <row r="35" spans="1:45" s="3" customFormat="1" ht="13.5" customHeight="1" x14ac:dyDescent="0.15">
      <c r="A35" s="182"/>
      <c r="B35" s="1"/>
      <c r="C35" s="608"/>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09"/>
      <c r="AN35" s="609"/>
      <c r="AO35" s="609"/>
      <c r="AP35" s="610"/>
      <c r="AQ35" s="291"/>
      <c r="AR35" s="2"/>
      <c r="AS35" s="1"/>
    </row>
    <row r="36" spans="1:45" s="3" customFormat="1" ht="13.5" customHeight="1" x14ac:dyDescent="0.15">
      <c r="A36" s="182"/>
      <c r="B36" s="1"/>
      <c r="C36" s="608"/>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09"/>
      <c r="AN36" s="609"/>
      <c r="AO36" s="609"/>
      <c r="AP36" s="610"/>
      <c r="AQ36" s="291"/>
      <c r="AR36" s="2"/>
      <c r="AS36" s="1"/>
    </row>
    <row r="37" spans="1:45" s="3" customFormat="1" ht="13.5" customHeight="1" x14ac:dyDescent="0.15">
      <c r="A37" s="182"/>
      <c r="B37" s="1"/>
      <c r="C37" s="608"/>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L37" s="609"/>
      <c r="AM37" s="609"/>
      <c r="AN37" s="609"/>
      <c r="AO37" s="609"/>
      <c r="AP37" s="610"/>
      <c r="AQ37" s="291"/>
      <c r="AR37" s="2"/>
      <c r="AS37" s="1"/>
    </row>
    <row r="38" spans="1:45" s="3" customFormat="1" ht="13.5" customHeight="1" thickBot="1" x14ac:dyDescent="0.2">
      <c r="A38" s="182"/>
      <c r="B38" s="1"/>
      <c r="C38" s="611"/>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L38" s="612"/>
      <c r="AM38" s="612"/>
      <c r="AN38" s="612"/>
      <c r="AO38" s="612"/>
      <c r="AP38" s="613"/>
      <c r="AQ38" s="291"/>
      <c r="AR38" s="2"/>
      <c r="AS38" s="1"/>
    </row>
    <row r="39" spans="1:45" s="3" customFormat="1" ht="12" x14ac:dyDescent="0.15">
      <c r="A39" s="182"/>
      <c r="B39" s="1"/>
      <c r="C39" s="262"/>
      <c r="D39" s="262"/>
      <c r="E39" s="262"/>
      <c r="F39" s="262"/>
      <c r="G39" s="262"/>
      <c r="H39" s="262"/>
      <c r="I39" s="262"/>
      <c r="J39" s="262"/>
      <c r="K39" s="262"/>
      <c r="L39" s="262"/>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2"/>
      <c r="AS39" s="1"/>
    </row>
    <row r="40" spans="1:45" s="3" customFormat="1" ht="12" x14ac:dyDescent="0.15">
      <c r="A40" s="182"/>
      <c r="B40" s="1"/>
      <c r="C40" s="262"/>
      <c r="D40" s="262"/>
      <c r="E40" s="262"/>
      <c r="F40" s="262"/>
      <c r="G40" s="262"/>
      <c r="H40" s="262"/>
      <c r="I40" s="262"/>
      <c r="J40" s="262"/>
      <c r="K40" s="262"/>
      <c r="L40" s="262"/>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2"/>
      <c r="AS40" s="1"/>
    </row>
    <row r="41" spans="1:45" s="3" customFormat="1" ht="12" x14ac:dyDescent="0.15">
      <c r="A41" s="182"/>
      <c r="B41" s="1"/>
      <c r="C41" s="262"/>
      <c r="D41" s="262"/>
      <c r="E41" s="262"/>
      <c r="F41" s="262"/>
      <c r="G41" s="262"/>
      <c r="H41" s="262"/>
      <c r="I41" s="262"/>
      <c r="J41" s="262"/>
      <c r="K41" s="262"/>
      <c r="L41" s="262"/>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2"/>
      <c r="AS41" s="1"/>
    </row>
    <row r="42" spans="1:45" s="3" customFormat="1" ht="12" x14ac:dyDescent="0.15">
      <c r="A42" s="182"/>
      <c r="B42" s="1"/>
      <c r="C42" s="262"/>
      <c r="D42" s="262"/>
      <c r="E42" s="262"/>
      <c r="F42" s="262"/>
      <c r="G42" s="262"/>
      <c r="H42" s="262"/>
      <c r="I42" s="262"/>
      <c r="J42" s="262"/>
      <c r="K42" s="262"/>
      <c r="L42" s="262"/>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2"/>
      <c r="AS42" s="1"/>
    </row>
    <row r="43" spans="1:45" s="3" customFormat="1" ht="12" x14ac:dyDescent="0.15">
      <c r="A43" s="182"/>
      <c r="B43" s="1"/>
      <c r="C43" s="262"/>
      <c r="D43" s="262"/>
      <c r="E43" s="262"/>
      <c r="F43" s="262"/>
      <c r="G43" s="262"/>
      <c r="H43" s="262"/>
      <c r="I43" s="262"/>
      <c r="J43" s="262"/>
      <c r="K43" s="262"/>
      <c r="L43" s="262"/>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2"/>
      <c r="AS43" s="1"/>
    </row>
    <row r="44" spans="1:45" s="3" customFormat="1" ht="12" x14ac:dyDescent="0.15">
      <c r="A44" s="182"/>
      <c r="B44" s="1"/>
      <c r="C44" s="262"/>
      <c r="D44" s="262"/>
      <c r="E44" s="262"/>
      <c r="F44" s="262"/>
      <c r="G44" s="262"/>
      <c r="H44" s="262"/>
      <c r="I44" s="262"/>
      <c r="J44" s="262"/>
      <c r="K44" s="262"/>
      <c r="L44" s="262"/>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2"/>
      <c r="AS44" s="1"/>
    </row>
    <row r="45" spans="1:45" s="3" customFormat="1" ht="12" x14ac:dyDescent="0.15">
      <c r="A45" s="182"/>
      <c r="B45" s="1"/>
      <c r="C45" s="262"/>
      <c r="D45" s="262"/>
      <c r="E45" s="262"/>
      <c r="F45" s="262"/>
      <c r="G45" s="262"/>
      <c r="H45" s="262"/>
      <c r="I45" s="262"/>
      <c r="J45" s="262"/>
      <c r="K45" s="262"/>
      <c r="L45" s="262"/>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2"/>
      <c r="AS45" s="1"/>
    </row>
    <row r="46" spans="1:45" s="3" customFormat="1" ht="12" x14ac:dyDescent="0.15">
      <c r="A46" s="182"/>
      <c r="B46" s="1"/>
      <c r="C46" s="262"/>
      <c r="D46" s="262"/>
      <c r="E46" s="262"/>
      <c r="F46" s="262"/>
      <c r="G46" s="262"/>
      <c r="H46" s="262"/>
      <c r="I46" s="262"/>
      <c r="J46" s="262"/>
      <c r="K46" s="262"/>
      <c r="L46" s="262"/>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2"/>
      <c r="AS46" s="1"/>
    </row>
    <row r="47" spans="1:45" s="3" customFormat="1" ht="12" x14ac:dyDescent="0.15">
      <c r="A47" s="182"/>
      <c r="B47" s="1"/>
      <c r="C47" s="262"/>
      <c r="D47" s="262"/>
      <c r="E47" s="262"/>
      <c r="F47" s="262"/>
      <c r="G47" s="262"/>
      <c r="H47" s="262"/>
      <c r="I47" s="262"/>
      <c r="J47" s="262"/>
      <c r="K47" s="262"/>
      <c r="L47" s="262"/>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2"/>
      <c r="AS47" s="1"/>
    </row>
    <row r="48" spans="1:45" s="3" customFormat="1" ht="12" x14ac:dyDescent="0.15">
      <c r="A48" s="182"/>
      <c r="B48" s="1"/>
      <c r="C48" s="262"/>
      <c r="D48" s="262"/>
      <c r="E48" s="262"/>
      <c r="F48" s="262"/>
      <c r="G48" s="262"/>
      <c r="H48" s="262"/>
      <c r="I48" s="262"/>
      <c r="J48" s="262"/>
      <c r="K48" s="262"/>
      <c r="L48" s="262"/>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2"/>
      <c r="AS48" s="1"/>
    </row>
    <row r="49" spans="1:50" s="3" customFormat="1" ht="12" x14ac:dyDescent="0.15">
      <c r="A49" s="182"/>
      <c r="B49" s="1"/>
      <c r="C49" s="262"/>
      <c r="D49" s="262"/>
      <c r="E49" s="262"/>
      <c r="F49" s="262"/>
      <c r="G49" s="262"/>
      <c r="H49" s="262"/>
      <c r="I49" s="262"/>
      <c r="J49" s="262"/>
      <c r="K49" s="262"/>
      <c r="L49" s="262"/>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2"/>
      <c r="AS49" s="1"/>
    </row>
    <row r="50" spans="1:50" s="3" customFormat="1" ht="12" x14ac:dyDescent="0.15">
      <c r="A50" s="182"/>
      <c r="B50" s="1"/>
      <c r="C50" s="262"/>
      <c r="D50" s="262"/>
      <c r="E50" s="262"/>
      <c r="F50" s="262"/>
      <c r="G50" s="262"/>
      <c r="H50" s="262"/>
      <c r="I50" s="262"/>
      <c r="J50" s="262"/>
      <c r="K50" s="262"/>
      <c r="L50" s="262"/>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2"/>
      <c r="AS50" s="1"/>
    </row>
    <row r="51" spans="1:50" s="3" customFormat="1" ht="12" x14ac:dyDescent="0.15">
      <c r="A51" s="182"/>
      <c r="B51" s="1"/>
      <c r="C51" s="262"/>
      <c r="D51" s="262"/>
      <c r="E51" s="262"/>
      <c r="F51" s="262"/>
      <c r="G51" s="262"/>
      <c r="H51" s="262"/>
      <c r="I51" s="262"/>
      <c r="J51" s="262"/>
      <c r="K51" s="262"/>
      <c r="L51" s="262"/>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2"/>
      <c r="AS51" s="1"/>
    </row>
    <row r="52" spans="1:50" s="3" customFormat="1" ht="12" x14ac:dyDescent="0.15">
      <c r="A52" s="182"/>
      <c r="B52" s="1"/>
      <c r="C52" s="262"/>
      <c r="D52" s="262"/>
      <c r="E52" s="262"/>
      <c r="F52" s="262"/>
      <c r="G52" s="262"/>
      <c r="H52" s="262"/>
      <c r="I52" s="262"/>
      <c r="J52" s="262"/>
      <c r="K52" s="262"/>
      <c r="L52" s="262"/>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2"/>
      <c r="AS52" s="1"/>
    </row>
    <row r="53" spans="1:50" s="3" customFormat="1" ht="12" x14ac:dyDescent="0.15">
      <c r="A53" s="182"/>
      <c r="B53" s="1"/>
      <c r="C53" s="262"/>
      <c r="D53" s="262"/>
      <c r="E53" s="262"/>
      <c r="F53" s="262"/>
      <c r="G53" s="262"/>
      <c r="H53" s="262"/>
      <c r="I53" s="262"/>
      <c r="J53" s="262"/>
      <c r="K53" s="262"/>
      <c r="L53" s="262"/>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2"/>
      <c r="AS53" s="1"/>
    </row>
    <row r="54" spans="1:50" s="3" customFormat="1" ht="12" x14ac:dyDescent="0.15">
      <c r="A54" s="182"/>
      <c r="B54" s="1"/>
      <c r="C54" s="262"/>
      <c r="D54" s="262"/>
      <c r="E54" s="262"/>
      <c r="F54" s="262"/>
      <c r="G54" s="262"/>
      <c r="H54" s="262"/>
      <c r="I54" s="262"/>
      <c r="J54" s="262"/>
      <c r="K54" s="262"/>
      <c r="L54" s="262"/>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2"/>
      <c r="AS54" s="1"/>
    </row>
    <row r="55" spans="1:50" s="3" customFormat="1" ht="12" x14ac:dyDescent="0.15">
      <c r="A55" s="182"/>
      <c r="B55" s="1"/>
      <c r="C55" s="262"/>
      <c r="D55" s="262"/>
      <c r="E55" s="262"/>
      <c r="F55" s="262"/>
      <c r="G55" s="262"/>
      <c r="H55" s="262"/>
      <c r="I55" s="262"/>
      <c r="J55" s="262"/>
      <c r="K55" s="262"/>
      <c r="L55" s="262"/>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2"/>
      <c r="AS55" s="1"/>
    </row>
    <row r="56" spans="1:50" s="3" customFormat="1" ht="12" x14ac:dyDescent="0.15">
      <c r="A56" s="182"/>
      <c r="B56" s="1"/>
      <c r="C56" s="262"/>
      <c r="D56" s="262"/>
      <c r="E56" s="262"/>
      <c r="F56" s="262"/>
      <c r="G56" s="262"/>
      <c r="H56" s="262"/>
      <c r="I56" s="262"/>
      <c r="J56" s="262"/>
      <c r="K56" s="262"/>
      <c r="L56" s="262"/>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2"/>
      <c r="AS56" s="1"/>
    </row>
    <row r="57" spans="1:50" s="3" customFormat="1" ht="12" x14ac:dyDescent="0.15">
      <c r="A57" s="182"/>
      <c r="B57" s="1"/>
      <c r="C57" s="262"/>
      <c r="D57" s="262"/>
      <c r="E57" s="262"/>
      <c r="F57" s="262"/>
      <c r="G57" s="262"/>
      <c r="H57" s="262"/>
      <c r="I57" s="262"/>
      <c r="J57" s="262"/>
      <c r="K57" s="262"/>
      <c r="L57" s="262"/>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2"/>
      <c r="AS57" s="1"/>
    </row>
    <row r="58" spans="1:50" s="3" customFormat="1" ht="12" x14ac:dyDescent="0.15">
      <c r="A58" s="182"/>
      <c r="B58" s="1"/>
      <c r="C58" s="262"/>
      <c r="D58" s="262"/>
      <c r="E58" s="262"/>
      <c r="F58" s="262"/>
      <c r="G58" s="262"/>
      <c r="H58" s="262"/>
      <c r="I58" s="262"/>
      <c r="J58" s="262"/>
      <c r="K58" s="262"/>
      <c r="L58" s="262"/>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2"/>
      <c r="AS58" s="1"/>
    </row>
    <row r="59" spans="1:50" s="3" customFormat="1" ht="12" x14ac:dyDescent="0.15">
      <c r="A59" s="182"/>
      <c r="B59" s="1"/>
      <c r="C59" s="262"/>
      <c r="D59" s="262"/>
      <c r="E59" s="262"/>
      <c r="F59" s="262"/>
      <c r="G59" s="262"/>
      <c r="H59" s="262"/>
      <c r="I59" s="262"/>
      <c r="J59" s="262"/>
      <c r="K59" s="262"/>
      <c r="L59" s="262"/>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2"/>
      <c r="AS59" s="1"/>
    </row>
    <row r="60" spans="1:50" s="3" customFormat="1" ht="12" x14ac:dyDescent="0.15">
      <c r="A60" s="182"/>
      <c r="B60" s="1"/>
      <c r="C60" s="262"/>
      <c r="D60" s="262"/>
      <c r="E60" s="262"/>
      <c r="F60" s="262"/>
      <c r="G60" s="262"/>
      <c r="H60" s="262"/>
      <c r="I60" s="262"/>
      <c r="J60" s="262"/>
      <c r="K60" s="262"/>
      <c r="L60" s="262"/>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2"/>
      <c r="AS60" s="1"/>
    </row>
    <row r="61" spans="1:50" s="21" customFormat="1" ht="3" customHeight="1" x14ac:dyDescent="0.15">
      <c r="A61" s="14"/>
      <c r="B61" s="15"/>
      <c r="C61" s="15"/>
      <c r="D61" s="15"/>
      <c r="E61" s="15"/>
      <c r="F61" s="15"/>
      <c r="G61" s="15"/>
      <c r="H61" s="16"/>
      <c r="I61" s="16"/>
      <c r="J61" s="16"/>
      <c r="K61" s="17"/>
      <c r="L61" s="17"/>
      <c r="M61" s="17"/>
      <c r="N61" s="18"/>
      <c r="O61" s="19"/>
      <c r="P61" s="19"/>
      <c r="Q61" s="19"/>
      <c r="R61" s="19"/>
      <c r="S61" s="17"/>
      <c r="T61" s="18"/>
      <c r="U61" s="19"/>
      <c r="V61" s="19"/>
      <c r="W61" s="19"/>
      <c r="X61" s="19"/>
      <c r="Y61" s="17"/>
      <c r="Z61" s="18"/>
      <c r="AA61" s="19"/>
      <c r="AB61" s="19"/>
      <c r="AC61" s="19"/>
      <c r="AD61" s="19"/>
      <c r="AE61" s="17"/>
      <c r="AF61" s="18"/>
      <c r="AG61" s="19"/>
      <c r="AH61" s="19"/>
      <c r="AI61" s="19"/>
      <c r="AJ61" s="19"/>
      <c r="AK61" s="19"/>
      <c r="AL61" s="19"/>
      <c r="AM61" s="19"/>
      <c r="AN61" s="19"/>
      <c r="AO61" s="19"/>
      <c r="AP61" s="19"/>
      <c r="AQ61" s="19"/>
      <c r="AR61" s="20"/>
      <c r="AS61" s="12"/>
      <c r="AT61" s="12"/>
      <c r="AX61" s="5"/>
    </row>
    <row r="62" spans="1:50" s="21" customFormat="1" ht="13.5" customHeight="1" x14ac:dyDescent="0.15">
      <c r="E62" s="12"/>
      <c r="F62" s="12"/>
      <c r="G62" s="12"/>
      <c r="H62" s="22"/>
      <c r="I62" s="22"/>
      <c r="J62" s="22"/>
      <c r="K62" s="23"/>
      <c r="L62" s="23"/>
      <c r="M62" s="23"/>
      <c r="N62" s="24"/>
      <c r="O62" s="25"/>
      <c r="P62" s="25"/>
      <c r="Q62" s="25"/>
      <c r="R62" s="25"/>
      <c r="S62" s="23"/>
      <c r="T62" s="24"/>
      <c r="U62" s="25"/>
      <c r="V62" s="25"/>
      <c r="W62" s="25"/>
      <c r="X62" s="25"/>
      <c r="Y62" s="23"/>
      <c r="Z62" s="24"/>
      <c r="AA62" s="25"/>
      <c r="AB62" s="25"/>
      <c r="AC62" s="25"/>
      <c r="AD62" s="25"/>
      <c r="AE62" s="23"/>
      <c r="AF62" s="24"/>
      <c r="AG62" s="25"/>
      <c r="AH62" s="25"/>
      <c r="AI62" s="25"/>
      <c r="AJ62" s="25"/>
      <c r="AK62" s="25"/>
      <c r="AL62" s="25"/>
      <c r="AM62" s="25"/>
      <c r="AN62" s="25"/>
      <c r="AO62" s="25"/>
      <c r="AP62" s="25"/>
      <c r="AQ62" s="25"/>
      <c r="AR62" s="218" t="s">
        <v>576</v>
      </c>
      <c r="AS62" s="12"/>
      <c r="AT62" s="12"/>
      <c r="AX62" s="5"/>
    </row>
    <row r="63" spans="1:50" s="21" customFormat="1" ht="13.5" customHeight="1" x14ac:dyDescent="0.15">
      <c r="E63" s="12"/>
      <c r="F63" s="12"/>
      <c r="G63" s="12"/>
      <c r="H63" s="22"/>
      <c r="I63" s="22"/>
      <c r="J63" s="22"/>
      <c r="K63" s="23"/>
      <c r="L63" s="23"/>
      <c r="M63" s="23"/>
      <c r="N63" s="24"/>
      <c r="O63" s="25"/>
      <c r="P63" s="25"/>
      <c r="Q63" s="25"/>
      <c r="R63" s="25"/>
      <c r="S63" s="23"/>
      <c r="T63" s="24"/>
      <c r="U63" s="25"/>
      <c r="V63" s="25"/>
      <c r="W63" s="25"/>
      <c r="X63" s="25"/>
      <c r="Y63" s="23"/>
      <c r="Z63" s="24"/>
      <c r="AA63" s="25"/>
      <c r="AB63" s="25"/>
      <c r="AC63" s="25"/>
      <c r="AD63" s="25"/>
      <c r="AE63" s="23"/>
      <c r="AF63" s="24"/>
      <c r="AG63" s="25"/>
      <c r="AH63" s="25"/>
      <c r="AI63" s="25"/>
      <c r="AJ63" s="25"/>
      <c r="AK63" s="25"/>
      <c r="AL63" s="25"/>
      <c r="AM63" s="25"/>
      <c r="AN63" s="25"/>
      <c r="AO63" s="25"/>
      <c r="AP63" s="25"/>
      <c r="AQ63" s="25"/>
      <c r="AR63" s="12"/>
      <c r="AS63" s="12"/>
      <c r="AT63" s="12"/>
      <c r="AX63" s="26"/>
    </row>
    <row r="64" spans="1:50" s="21" customFormat="1" ht="9" customHeight="1" x14ac:dyDescent="0.15">
      <c r="E64" s="12"/>
      <c r="F64" s="12"/>
      <c r="G64" s="12"/>
      <c r="H64" s="25"/>
      <c r="I64" s="25"/>
      <c r="J64" s="25"/>
      <c r="K64" s="23"/>
      <c r="L64" s="23"/>
      <c r="M64" s="23"/>
      <c r="N64" s="24"/>
      <c r="O64" s="25"/>
      <c r="P64" s="25"/>
      <c r="Q64" s="25"/>
      <c r="R64" s="25"/>
      <c r="S64" s="23"/>
      <c r="T64" s="24"/>
      <c r="U64" s="25"/>
      <c r="V64" s="25"/>
      <c r="W64" s="25"/>
      <c r="X64" s="25"/>
      <c r="Y64" s="23"/>
      <c r="Z64" s="24"/>
      <c r="AA64" s="25"/>
      <c r="AB64" s="25"/>
      <c r="AC64" s="25"/>
      <c r="AD64" s="25"/>
      <c r="AE64" s="23"/>
      <c r="AF64" s="24"/>
      <c r="AG64" s="25"/>
      <c r="AH64" s="25"/>
      <c r="AI64" s="25"/>
      <c r="AJ64" s="25"/>
      <c r="AK64" s="25"/>
      <c r="AL64" s="25"/>
      <c r="AM64" s="25"/>
      <c r="AN64" s="25"/>
      <c r="AO64" s="25"/>
      <c r="AP64" s="25"/>
      <c r="AQ64" s="25"/>
      <c r="AR64" s="12"/>
      <c r="AS64" s="12"/>
      <c r="AT64" s="12"/>
      <c r="AX64" s="26"/>
    </row>
    <row r="65" spans="44:46" x14ac:dyDescent="0.15">
      <c r="AR65" s="27"/>
      <c r="AS65" s="28"/>
      <c r="AT65" s="1"/>
    </row>
    <row r="66" spans="44:46" x14ac:dyDescent="0.15">
      <c r="AT66" s="1"/>
    </row>
    <row r="67" spans="44:46" x14ac:dyDescent="0.15">
      <c r="AT67" s="1"/>
    </row>
  </sheetData>
  <sheetProtection algorithmName="SHA-512" hashValue="iQeiZkvHH+egN9H6cyxhVBNKxTlpFrTRJ9tNZzRzV3Jz0a+UIC2glPbTT0zpi+z9fO0KMTSzRFZlufyBWUktzQ==" saltValue="3sZVUn72fUZnFqyV/kR8IQ==" spinCount="100000" sheet="1" selectLockedCells="1"/>
  <mergeCells count="85">
    <mergeCell ref="AH6:AJ6"/>
    <mergeCell ref="AN6:AP6"/>
    <mergeCell ref="AK6:AM6"/>
    <mergeCell ref="M28:O28"/>
    <mergeCell ref="P28:R28"/>
    <mergeCell ref="S28:U28"/>
    <mergeCell ref="V28:X28"/>
    <mergeCell ref="AB6:AD6"/>
    <mergeCell ref="AE28:AG28"/>
    <mergeCell ref="Y9:AD9"/>
    <mergeCell ref="Y10:AD10"/>
    <mergeCell ref="AE8:AJ8"/>
    <mergeCell ref="S10:X10"/>
    <mergeCell ref="S9:X9"/>
    <mergeCell ref="M8:R8"/>
    <mergeCell ref="Y8:AD8"/>
    <mergeCell ref="C32:AP38"/>
    <mergeCell ref="AK8:AP8"/>
    <mergeCell ref="C7:L7"/>
    <mergeCell ref="C6:L6"/>
    <mergeCell ref="S8:X8"/>
    <mergeCell ref="AK7:AP7"/>
    <mergeCell ref="M7:R7"/>
    <mergeCell ref="S7:X7"/>
    <mergeCell ref="AE7:AJ7"/>
    <mergeCell ref="Y7:AD7"/>
    <mergeCell ref="AE6:AG6"/>
    <mergeCell ref="V6:X6"/>
    <mergeCell ref="Y6:AA6"/>
    <mergeCell ref="P6:R6"/>
    <mergeCell ref="S6:U6"/>
    <mergeCell ref="M6:O6"/>
    <mergeCell ref="S29:X29"/>
    <mergeCell ref="S11:X11"/>
    <mergeCell ref="E8:L8"/>
    <mergeCell ref="E11:L11"/>
    <mergeCell ref="M11:R11"/>
    <mergeCell ref="M10:R10"/>
    <mergeCell ref="C15:L15"/>
    <mergeCell ref="M29:R29"/>
    <mergeCell ref="M15:R15"/>
    <mergeCell ref="M13:R13"/>
    <mergeCell ref="C29:L29"/>
    <mergeCell ref="M14:R14"/>
    <mergeCell ref="C8:D14"/>
    <mergeCell ref="M12:R12"/>
    <mergeCell ref="E10:L10"/>
    <mergeCell ref="E12:L12"/>
    <mergeCell ref="C28:L28"/>
    <mergeCell ref="E9:L9"/>
    <mergeCell ref="M9:R9"/>
    <mergeCell ref="E14:L14"/>
    <mergeCell ref="AK11:AP11"/>
    <mergeCell ref="AK9:AP9"/>
    <mergeCell ref="AK10:AP10"/>
    <mergeCell ref="AH28:AJ28"/>
    <mergeCell ref="AK28:AM28"/>
    <mergeCell ref="AN28:AP28"/>
    <mergeCell ref="AE15:AJ15"/>
    <mergeCell ref="AE9:AJ9"/>
    <mergeCell ref="C18:AP24"/>
    <mergeCell ref="S14:X14"/>
    <mergeCell ref="E13:L13"/>
    <mergeCell ref="AE11:AJ11"/>
    <mergeCell ref="AE10:AJ10"/>
    <mergeCell ref="Y11:AD11"/>
    <mergeCell ref="Y12:AD12"/>
    <mergeCell ref="S15:X15"/>
    <mergeCell ref="AE14:AJ14"/>
    <mergeCell ref="S12:X12"/>
    <mergeCell ref="S13:X13"/>
    <mergeCell ref="AE29:AJ29"/>
    <mergeCell ref="AE12:AJ12"/>
    <mergeCell ref="AK29:AP29"/>
    <mergeCell ref="AK13:AP13"/>
    <mergeCell ref="AK12:AP12"/>
    <mergeCell ref="AK15:AP15"/>
    <mergeCell ref="AK14:AP14"/>
    <mergeCell ref="AE13:AJ13"/>
    <mergeCell ref="Y29:AD29"/>
    <mergeCell ref="Y13:AD13"/>
    <mergeCell ref="Y14:AD14"/>
    <mergeCell ref="AB28:AD28"/>
    <mergeCell ref="Y28:AA28"/>
    <mergeCell ref="Y15:AD15"/>
  </mergeCells>
  <phoneticPr fontId="2"/>
  <conditionalFormatting sqref="M7">
    <cfRule type="expression" dxfId="26" priority="12">
      <formula>AND($M$7&gt;0,$AT$7="×")</formula>
    </cfRule>
  </conditionalFormatting>
  <conditionalFormatting sqref="S7">
    <cfRule type="expression" dxfId="25" priority="11">
      <formula>AND($S$7&gt;0,$AU$7="×")</formula>
    </cfRule>
  </conditionalFormatting>
  <conditionalFormatting sqref="Y7">
    <cfRule type="expression" dxfId="24" priority="10">
      <formula>AND($Y$7&gt;0,$AV$7="×")</formula>
    </cfRule>
  </conditionalFormatting>
  <conditionalFormatting sqref="AE7">
    <cfRule type="expression" dxfId="23" priority="9">
      <formula>AND($AE$7&gt;0,$AW$7="×")</formula>
    </cfRule>
  </conditionalFormatting>
  <conditionalFormatting sqref="AK7">
    <cfRule type="expression" dxfId="22" priority="8">
      <formula>AND($AK$7&gt;0,$AX$7="×")</formula>
    </cfRule>
  </conditionalFormatting>
  <conditionalFormatting sqref="M29">
    <cfRule type="expression" dxfId="21" priority="7">
      <formula>AND($M$29&gt;0,$AT$29="×")</formula>
    </cfRule>
  </conditionalFormatting>
  <conditionalFormatting sqref="S29">
    <cfRule type="expression" dxfId="20" priority="6">
      <formula>AND($S$29&gt;0,$AU$29="×")</formula>
    </cfRule>
  </conditionalFormatting>
  <conditionalFormatting sqref="Y29">
    <cfRule type="expression" dxfId="19" priority="5">
      <formula>AND($Y$29&gt;0,$AV$29="×")</formula>
    </cfRule>
  </conditionalFormatting>
  <conditionalFormatting sqref="AE29">
    <cfRule type="expression" dxfId="18" priority="4">
      <formula>AND($AE$29&gt;0,$AW$29="×")</formula>
    </cfRule>
  </conditionalFormatting>
  <conditionalFormatting sqref="AK29">
    <cfRule type="expression" dxfId="17" priority="3">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5" x14ac:dyDescent="0.15"/>
  <cols>
    <col min="1" max="1" width="0.5" style="4" customWidth="1"/>
    <col min="2" max="4" width="1.5" style="4" customWidth="1"/>
    <col min="5" max="5" width="2.375" style="4" customWidth="1"/>
    <col min="6" max="6" width="15.625" style="4" customWidth="1"/>
    <col min="7" max="8" width="2.375" style="4" customWidth="1"/>
    <col min="9" max="9" width="14.875" style="4" customWidth="1"/>
    <col min="10" max="10" width="2.375" style="4" customWidth="1"/>
    <col min="11" max="11" width="5" style="4" bestFit="1" customWidth="1"/>
    <col min="12" max="12" width="6.5" style="4" bestFit="1" customWidth="1"/>
    <col min="13" max="14" width="9.625" style="4" customWidth="1"/>
    <col min="15" max="15" width="12.125" style="4" bestFit="1" customWidth="1"/>
    <col min="16" max="16" width="9.625" style="29" customWidth="1"/>
    <col min="17" max="17" width="1" style="29" customWidth="1"/>
    <col min="18" max="18" width="0.5" style="29" hidden="1" customWidth="1"/>
    <col min="19" max="22" width="9" style="4"/>
    <col min="23" max="23" width="9" style="30"/>
    <col min="24" max="24" width="11.375" style="4" customWidth="1"/>
    <col min="25" max="16384" width="9" style="4"/>
  </cols>
  <sheetData>
    <row r="1" spans="1:24" ht="10.5" customHeight="1" x14ac:dyDescent="0.15">
      <c r="A1" s="204" t="s">
        <v>374</v>
      </c>
      <c r="B1" s="204"/>
      <c r="C1" s="124"/>
      <c r="D1" s="125"/>
      <c r="E1" s="125"/>
      <c r="F1" s="125"/>
      <c r="G1" s="125"/>
      <c r="H1" s="125"/>
      <c r="I1" s="125"/>
      <c r="J1" s="125"/>
      <c r="K1" s="125"/>
      <c r="L1" s="125"/>
      <c r="M1" s="125"/>
      <c r="N1" s="125"/>
      <c r="O1" s="125"/>
      <c r="P1" s="126"/>
      <c r="Q1" s="126"/>
      <c r="R1" s="126"/>
      <c r="S1" s="10"/>
    </row>
    <row r="2" spans="1:24" ht="3" customHeight="1" x14ac:dyDescent="0.15">
      <c r="A2" s="179"/>
      <c r="B2" s="180"/>
      <c r="C2" s="7"/>
      <c r="D2" s="8"/>
      <c r="E2" s="8"/>
      <c r="F2" s="8"/>
      <c r="G2" s="8"/>
      <c r="H2" s="8"/>
      <c r="I2" s="8"/>
      <c r="J2" s="8"/>
      <c r="K2" s="8"/>
      <c r="L2" s="8"/>
      <c r="M2" s="8"/>
      <c r="N2" s="8"/>
      <c r="O2" s="8"/>
      <c r="P2" s="31"/>
      <c r="Q2" s="31"/>
      <c r="R2" s="107"/>
      <c r="S2" s="10"/>
    </row>
    <row r="3" spans="1:24" ht="10.5" customHeight="1" x14ac:dyDescent="0.15">
      <c r="A3" s="182"/>
      <c r="B3" s="1"/>
      <c r="C3" s="167"/>
      <c r="D3" s="10"/>
      <c r="E3" s="10"/>
      <c r="F3" s="10"/>
      <c r="G3" s="10"/>
      <c r="H3" s="10"/>
      <c r="I3" s="10"/>
      <c r="J3" s="10"/>
      <c r="K3" s="10"/>
      <c r="L3" s="10"/>
      <c r="M3" s="10"/>
      <c r="N3" s="10"/>
      <c r="O3" s="10"/>
      <c r="P3" s="32"/>
      <c r="Q3" s="32"/>
      <c r="R3" s="108"/>
      <c r="S3" s="10"/>
    </row>
    <row r="4" spans="1:24" x14ac:dyDescent="0.15">
      <c r="A4" s="128"/>
      <c r="B4" s="167"/>
      <c r="C4" s="1" t="s">
        <v>554</v>
      </c>
      <c r="D4" s="10"/>
      <c r="E4" s="10"/>
      <c r="F4" s="10"/>
      <c r="G4" s="10"/>
      <c r="H4" s="10"/>
      <c r="I4" s="10"/>
      <c r="J4" s="10"/>
      <c r="K4" s="10"/>
      <c r="L4" s="10"/>
      <c r="M4" s="10"/>
      <c r="N4" s="10"/>
      <c r="O4" s="10"/>
      <c r="P4" s="32"/>
      <c r="Q4" s="32"/>
      <c r="R4" s="108"/>
      <c r="S4" s="10"/>
      <c r="U4" s="30"/>
      <c r="W4" s="4"/>
    </row>
    <row r="5" spans="1:24" ht="14.25" thickBot="1" x14ac:dyDescent="0.2">
      <c r="A5" s="11"/>
      <c r="B5" s="10"/>
      <c r="C5" s="12" t="s">
        <v>67</v>
      </c>
      <c r="D5" s="12"/>
      <c r="E5" s="12"/>
      <c r="F5" s="10"/>
      <c r="G5" s="10"/>
      <c r="H5" s="10"/>
      <c r="I5" s="12"/>
      <c r="J5" s="12"/>
      <c r="K5" s="10"/>
      <c r="L5" s="12"/>
      <c r="M5" s="12"/>
      <c r="N5" s="10"/>
      <c r="O5" s="10"/>
      <c r="P5" s="32"/>
      <c r="Q5" s="32"/>
      <c r="R5" s="108"/>
      <c r="S5" s="10"/>
      <c r="U5" s="30"/>
      <c r="W5" s="4"/>
    </row>
    <row r="6" spans="1:24" x14ac:dyDescent="0.15">
      <c r="A6" s="11"/>
      <c r="B6" s="10"/>
      <c r="C6" s="33"/>
      <c r="D6" s="772" t="s">
        <v>154</v>
      </c>
      <c r="E6" s="772"/>
      <c r="F6" s="772"/>
      <c r="G6" s="772"/>
      <c r="H6" s="772"/>
      <c r="I6" s="772"/>
      <c r="J6" s="34"/>
      <c r="K6" s="784" t="s">
        <v>144</v>
      </c>
      <c r="L6" s="762" t="s">
        <v>155</v>
      </c>
      <c r="M6" s="762"/>
      <c r="N6" s="781" t="s">
        <v>156</v>
      </c>
      <c r="O6" s="779" t="s">
        <v>157</v>
      </c>
      <c r="P6" s="780"/>
      <c r="Q6" s="165"/>
      <c r="R6" s="109"/>
      <c r="S6" s="35"/>
      <c r="T6" s="36"/>
      <c r="U6" s="30"/>
      <c r="W6" s="4"/>
    </row>
    <row r="7" spans="1:24" ht="22.5" x14ac:dyDescent="0.15">
      <c r="A7" s="11"/>
      <c r="B7" s="10"/>
      <c r="C7" s="37"/>
      <c r="D7" s="773"/>
      <c r="E7" s="773"/>
      <c r="F7" s="773"/>
      <c r="G7" s="773"/>
      <c r="H7" s="773"/>
      <c r="I7" s="773"/>
      <c r="J7" s="38"/>
      <c r="K7" s="785"/>
      <c r="L7" s="39" t="s">
        <v>158</v>
      </c>
      <c r="M7" s="40" t="s">
        <v>375</v>
      </c>
      <c r="N7" s="782"/>
      <c r="O7" s="41" t="s">
        <v>159</v>
      </c>
      <c r="P7" s="42" t="s">
        <v>160</v>
      </c>
      <c r="Q7" s="169"/>
      <c r="R7" s="110"/>
      <c r="S7" s="35"/>
      <c r="T7" s="36"/>
      <c r="U7" s="43"/>
      <c r="V7" s="44"/>
      <c r="W7" s="4"/>
    </row>
    <row r="8" spans="1:24" ht="18" customHeight="1" x14ac:dyDescent="0.15">
      <c r="A8" s="11"/>
      <c r="B8" s="10"/>
      <c r="C8" s="774" t="s">
        <v>161</v>
      </c>
      <c r="D8" s="775"/>
      <c r="E8" s="45"/>
      <c r="F8" s="753" t="s">
        <v>162</v>
      </c>
      <c r="G8" s="753"/>
      <c r="H8" s="753"/>
      <c r="I8" s="753"/>
      <c r="J8" s="47"/>
      <c r="K8" s="292"/>
      <c r="L8" s="48" t="s">
        <v>163</v>
      </c>
      <c r="M8" s="269"/>
      <c r="N8" s="297" t="str">
        <f>IF(M8="","",M8*38.2)</f>
        <v/>
      </c>
      <c r="O8" s="298" t="str">
        <f>IF(M8="","",0.0187)</f>
        <v/>
      </c>
      <c r="P8" s="299" t="str">
        <f>IF(M8="","",N8*O8*44/12)</f>
        <v/>
      </c>
      <c r="Q8" s="170"/>
      <c r="R8" s="111"/>
      <c r="S8" s="10"/>
      <c r="V8" s="30"/>
      <c r="W8" s="4"/>
    </row>
    <row r="9" spans="1:24" ht="18" customHeight="1" x14ac:dyDescent="0.15">
      <c r="A9" s="11"/>
      <c r="B9" s="10"/>
      <c r="C9" s="776"/>
      <c r="D9" s="777"/>
      <c r="E9" s="45"/>
      <c r="F9" s="753" t="s">
        <v>164</v>
      </c>
      <c r="G9" s="753"/>
      <c r="H9" s="753"/>
      <c r="I9" s="753"/>
      <c r="J9" s="49"/>
      <c r="K9" s="292"/>
      <c r="L9" s="48" t="s">
        <v>163</v>
      </c>
      <c r="M9" s="269"/>
      <c r="N9" s="297" t="str">
        <f>IF(M9="","",M9*35.3)</f>
        <v/>
      </c>
      <c r="O9" s="298" t="str">
        <f>IF(M9="","",0.0184)</f>
        <v/>
      </c>
      <c r="P9" s="299" t="str">
        <f t="shared" ref="P9:P29" si="0">IF(M9="","",N9*O9*44/12)</f>
        <v/>
      </c>
      <c r="Q9" s="170"/>
      <c r="R9" s="111"/>
      <c r="S9" s="10"/>
      <c r="V9" s="30"/>
      <c r="W9" s="4"/>
    </row>
    <row r="10" spans="1:24" ht="18" customHeight="1" x14ac:dyDescent="0.15">
      <c r="A10" s="11"/>
      <c r="B10" s="10"/>
      <c r="C10" s="776"/>
      <c r="D10" s="777"/>
      <c r="E10" s="45"/>
      <c r="F10" s="753" t="s">
        <v>165</v>
      </c>
      <c r="G10" s="753"/>
      <c r="H10" s="753"/>
      <c r="I10" s="753"/>
      <c r="J10" s="47"/>
      <c r="K10" s="292"/>
      <c r="L10" s="48" t="s">
        <v>163</v>
      </c>
      <c r="M10" s="269"/>
      <c r="N10" s="297" t="str">
        <f>IF(M10="","",M10*34.6)</f>
        <v/>
      </c>
      <c r="O10" s="298" t="str">
        <f>IF(M10="","",0.0183)</f>
        <v/>
      </c>
      <c r="P10" s="299" t="str">
        <f t="shared" si="0"/>
        <v/>
      </c>
      <c r="Q10" s="170"/>
      <c r="R10" s="111"/>
      <c r="S10" s="10"/>
      <c r="V10" s="30"/>
      <c r="W10" s="4"/>
    </row>
    <row r="11" spans="1:24" ht="18" customHeight="1" x14ac:dyDescent="0.15">
      <c r="A11" s="11"/>
      <c r="B11" s="10"/>
      <c r="C11" s="776"/>
      <c r="D11" s="777"/>
      <c r="E11" s="45"/>
      <c r="F11" s="753" t="s">
        <v>166</v>
      </c>
      <c r="G11" s="753"/>
      <c r="H11" s="753"/>
      <c r="I11" s="753"/>
      <c r="J11" s="47"/>
      <c r="K11" s="292"/>
      <c r="L11" s="48" t="s">
        <v>163</v>
      </c>
      <c r="M11" s="269"/>
      <c r="N11" s="297" t="str">
        <f>IF(M11="","",M11*33.6)</f>
        <v/>
      </c>
      <c r="O11" s="298" t="str">
        <f>IF(M11="","",0.0182)</f>
        <v/>
      </c>
      <c r="P11" s="299" t="str">
        <f t="shared" si="0"/>
        <v/>
      </c>
      <c r="Q11" s="170"/>
      <c r="R11" s="111"/>
      <c r="S11" s="10"/>
      <c r="V11" s="30"/>
      <c r="W11" s="4"/>
    </row>
    <row r="12" spans="1:24" ht="18" customHeight="1" x14ac:dyDescent="0.15">
      <c r="A12" s="11"/>
      <c r="B12" s="10"/>
      <c r="C12" s="776"/>
      <c r="D12" s="777"/>
      <c r="E12" s="45"/>
      <c r="F12" s="753" t="s">
        <v>167</v>
      </c>
      <c r="G12" s="753"/>
      <c r="H12" s="753"/>
      <c r="I12" s="753"/>
      <c r="J12" s="47"/>
      <c r="K12" s="292"/>
      <c r="L12" s="48" t="s">
        <v>163</v>
      </c>
      <c r="M12" s="269"/>
      <c r="N12" s="297" t="str">
        <f>IF(M12="","",M12*36.7)</f>
        <v/>
      </c>
      <c r="O12" s="298" t="str">
        <f>IF(M12="","",0.0185)</f>
        <v/>
      </c>
      <c r="P12" s="299" t="str">
        <f t="shared" si="0"/>
        <v/>
      </c>
      <c r="Q12" s="170"/>
      <c r="R12" s="111"/>
      <c r="S12" s="10"/>
      <c r="V12" s="30"/>
      <c r="W12" s="4"/>
    </row>
    <row r="13" spans="1:24" ht="18" customHeight="1" x14ac:dyDescent="0.15">
      <c r="A13" s="11"/>
      <c r="B13" s="10"/>
      <c r="C13" s="776"/>
      <c r="D13" s="777"/>
      <c r="E13" s="45"/>
      <c r="F13" s="753" t="s">
        <v>168</v>
      </c>
      <c r="G13" s="753"/>
      <c r="H13" s="753"/>
      <c r="I13" s="753"/>
      <c r="J13" s="47"/>
      <c r="K13" s="292"/>
      <c r="L13" s="48" t="s">
        <v>163</v>
      </c>
      <c r="M13" s="269"/>
      <c r="N13" s="297" t="str">
        <f>IF(M13="","",M13*37.7)</f>
        <v/>
      </c>
      <c r="O13" s="298" t="str">
        <f>IF(M13="","",0.0187)</f>
        <v/>
      </c>
      <c r="P13" s="299" t="str">
        <f t="shared" si="0"/>
        <v/>
      </c>
      <c r="Q13" s="170"/>
      <c r="R13" s="111"/>
      <c r="S13" s="10"/>
      <c r="V13" s="30"/>
      <c r="W13" s="4"/>
    </row>
    <row r="14" spans="1:24" ht="18" customHeight="1" x14ac:dyDescent="0.15">
      <c r="A14" s="11"/>
      <c r="B14" s="10"/>
      <c r="C14" s="776"/>
      <c r="D14" s="777"/>
      <c r="E14" s="45"/>
      <c r="F14" s="753" t="s">
        <v>169</v>
      </c>
      <c r="G14" s="753"/>
      <c r="H14" s="753"/>
      <c r="I14" s="753"/>
      <c r="J14" s="47"/>
      <c r="K14" s="292"/>
      <c r="L14" s="48" t="s">
        <v>170</v>
      </c>
      <c r="M14" s="269"/>
      <c r="N14" s="297" t="str">
        <f>IF(M14="","",M14*39.1)</f>
        <v/>
      </c>
      <c r="O14" s="298" t="str">
        <f>IF(M14="","",0.0189)</f>
        <v/>
      </c>
      <c r="P14" s="299" t="str">
        <f t="shared" si="0"/>
        <v/>
      </c>
      <c r="Q14" s="170"/>
      <c r="R14" s="111"/>
      <c r="S14" s="10"/>
      <c r="V14" s="30"/>
      <c r="W14" s="4"/>
    </row>
    <row r="15" spans="1:24" ht="18" customHeight="1" x14ac:dyDescent="0.15">
      <c r="A15" s="11"/>
      <c r="B15" s="10"/>
      <c r="C15" s="776"/>
      <c r="D15" s="777"/>
      <c r="E15" s="45"/>
      <c r="F15" s="753" t="s">
        <v>171</v>
      </c>
      <c r="G15" s="753"/>
      <c r="H15" s="753"/>
      <c r="I15" s="753"/>
      <c r="J15" s="47"/>
      <c r="K15" s="292"/>
      <c r="L15" s="48" t="s">
        <v>170</v>
      </c>
      <c r="M15" s="269"/>
      <c r="N15" s="297" t="str">
        <f>IF(M15="","",M15*41.9)</f>
        <v/>
      </c>
      <c r="O15" s="298" t="str">
        <f>IF(M15="","",0.0195)</f>
        <v/>
      </c>
      <c r="P15" s="299" t="str">
        <f t="shared" si="0"/>
        <v/>
      </c>
      <c r="Q15" s="170"/>
      <c r="R15" s="111"/>
      <c r="S15" s="10"/>
      <c r="V15" s="30"/>
      <c r="W15" s="4"/>
    </row>
    <row r="16" spans="1:24" ht="18" customHeight="1" x14ac:dyDescent="0.15">
      <c r="A16" s="11"/>
      <c r="B16" s="10"/>
      <c r="C16" s="776"/>
      <c r="D16" s="777"/>
      <c r="E16" s="45"/>
      <c r="F16" s="753" t="s">
        <v>172</v>
      </c>
      <c r="G16" s="753"/>
      <c r="H16" s="753"/>
      <c r="I16" s="753"/>
      <c r="J16" s="47"/>
      <c r="K16" s="292"/>
      <c r="L16" s="48" t="s">
        <v>173</v>
      </c>
      <c r="M16" s="269"/>
      <c r="N16" s="297" t="str">
        <f>IF(M16="","",M16*40.9)</f>
        <v/>
      </c>
      <c r="O16" s="298" t="str">
        <f>IF(M16="","",0.0208)</f>
        <v/>
      </c>
      <c r="P16" s="299" t="str">
        <f t="shared" si="0"/>
        <v/>
      </c>
      <c r="Q16" s="170"/>
      <c r="R16" s="111"/>
      <c r="S16" s="10"/>
      <c r="W16" s="4"/>
      <c r="X16" s="30"/>
    </row>
    <row r="17" spans="1:24" ht="18" customHeight="1" x14ac:dyDescent="0.15">
      <c r="A17" s="11"/>
      <c r="B17" s="10"/>
      <c r="C17" s="776"/>
      <c r="D17" s="777"/>
      <c r="E17" s="50"/>
      <c r="F17" s="763" t="s">
        <v>174</v>
      </c>
      <c r="G17" s="753"/>
      <c r="H17" s="753"/>
      <c r="I17" s="753"/>
      <c r="J17" s="47"/>
      <c r="K17" s="292"/>
      <c r="L17" s="48" t="s">
        <v>173</v>
      </c>
      <c r="M17" s="269"/>
      <c r="N17" s="297" t="str">
        <f>IF(M17="","",M17*29.9)</f>
        <v/>
      </c>
      <c r="O17" s="298" t="str">
        <f>IF(M17="","",0.0254)</f>
        <v/>
      </c>
      <c r="P17" s="299" t="str">
        <f t="shared" si="0"/>
        <v/>
      </c>
      <c r="Q17" s="170"/>
      <c r="R17" s="111"/>
      <c r="S17" s="10"/>
      <c r="W17" s="4"/>
      <c r="X17" s="30"/>
    </row>
    <row r="18" spans="1:24" ht="18" customHeight="1" x14ac:dyDescent="0.15">
      <c r="A18" s="11"/>
      <c r="B18" s="10"/>
      <c r="C18" s="776"/>
      <c r="D18" s="777"/>
      <c r="E18" s="760"/>
      <c r="F18" s="753" t="s">
        <v>175</v>
      </c>
      <c r="G18" s="51"/>
      <c r="H18" s="52"/>
      <c r="I18" s="53" t="s">
        <v>176</v>
      </c>
      <c r="J18" s="47"/>
      <c r="K18" s="292"/>
      <c r="L18" s="48" t="s">
        <v>177</v>
      </c>
      <c r="M18" s="269"/>
      <c r="N18" s="297" t="str">
        <f>IF(M18="","",M18*50.8)</f>
        <v/>
      </c>
      <c r="O18" s="298" t="str">
        <f>IF(M18="","",0.0161)</f>
        <v/>
      </c>
      <c r="P18" s="299" t="str">
        <f t="shared" si="0"/>
        <v/>
      </c>
      <c r="Q18" s="170"/>
      <c r="R18" s="111"/>
      <c r="S18" s="10"/>
      <c r="W18" s="4"/>
      <c r="X18" s="30"/>
    </row>
    <row r="19" spans="1:24" ht="18" customHeight="1" x14ac:dyDescent="0.15">
      <c r="A19" s="11"/>
      <c r="B19" s="10"/>
      <c r="C19" s="776"/>
      <c r="D19" s="777"/>
      <c r="E19" s="761"/>
      <c r="F19" s="753"/>
      <c r="G19" s="20"/>
      <c r="H19" s="52"/>
      <c r="I19" s="53" t="s">
        <v>178</v>
      </c>
      <c r="J19" s="47"/>
      <c r="K19" s="292"/>
      <c r="L19" s="39" t="s">
        <v>179</v>
      </c>
      <c r="M19" s="269"/>
      <c r="N19" s="297" t="str">
        <f>IF(M19="","",M19*44.9)</f>
        <v/>
      </c>
      <c r="O19" s="298" t="str">
        <f>IF(M19="","",0.0142)</f>
        <v/>
      </c>
      <c r="P19" s="299" t="str">
        <f t="shared" si="0"/>
        <v/>
      </c>
      <c r="Q19" s="170"/>
      <c r="R19" s="111"/>
      <c r="S19" s="10"/>
      <c r="W19" s="4"/>
      <c r="X19" s="30"/>
    </row>
    <row r="20" spans="1:24" ht="18" customHeight="1" x14ac:dyDescent="0.15">
      <c r="A20" s="11"/>
      <c r="B20" s="10"/>
      <c r="C20" s="776"/>
      <c r="D20" s="777"/>
      <c r="E20" s="760"/>
      <c r="F20" s="786" t="s">
        <v>180</v>
      </c>
      <c r="G20" s="54"/>
      <c r="H20" s="55"/>
      <c r="I20" s="53" t="s">
        <v>181</v>
      </c>
      <c r="J20" s="47"/>
      <c r="K20" s="292"/>
      <c r="L20" s="48" t="s">
        <v>182</v>
      </c>
      <c r="M20" s="269"/>
      <c r="N20" s="297" t="str">
        <f>IF(M20="","",M20*54.6)</f>
        <v/>
      </c>
      <c r="O20" s="298" t="str">
        <f>IF(M20="","",0.0135)</f>
        <v/>
      </c>
      <c r="P20" s="299" t="str">
        <f t="shared" si="0"/>
        <v/>
      </c>
      <c r="Q20" s="170"/>
      <c r="R20" s="111"/>
      <c r="S20" s="10"/>
      <c r="W20" s="4"/>
      <c r="X20" s="30"/>
    </row>
    <row r="21" spans="1:24" ht="18" customHeight="1" x14ac:dyDescent="0.15">
      <c r="A21" s="11"/>
      <c r="B21" s="10"/>
      <c r="C21" s="776"/>
      <c r="D21" s="777"/>
      <c r="E21" s="761"/>
      <c r="F21" s="786"/>
      <c r="G21" s="56"/>
      <c r="H21" s="789" t="s">
        <v>183</v>
      </c>
      <c r="I21" s="790"/>
      <c r="J21" s="791"/>
      <c r="K21" s="292"/>
      <c r="L21" s="39" t="s">
        <v>179</v>
      </c>
      <c r="M21" s="269"/>
      <c r="N21" s="297" t="str">
        <f>IF(M21="","",M21*43.5)</f>
        <v/>
      </c>
      <c r="O21" s="298" t="str">
        <f>IF(M21="","",0.0139)</f>
        <v/>
      </c>
      <c r="P21" s="299" t="str">
        <f t="shared" si="0"/>
        <v/>
      </c>
      <c r="Q21" s="170"/>
      <c r="R21" s="111"/>
      <c r="S21" s="10"/>
      <c r="W21" s="4"/>
      <c r="X21" s="30"/>
    </row>
    <row r="22" spans="1:24" ht="18" customHeight="1" x14ac:dyDescent="0.15">
      <c r="A22" s="11"/>
      <c r="B22" s="10"/>
      <c r="C22" s="776"/>
      <c r="D22" s="777"/>
      <c r="E22" s="760"/>
      <c r="F22" s="763" t="s">
        <v>184</v>
      </c>
      <c r="G22" s="51"/>
      <c r="H22" s="52"/>
      <c r="I22" s="46" t="s">
        <v>185</v>
      </c>
      <c r="J22" s="47"/>
      <c r="K22" s="292"/>
      <c r="L22" s="48" t="s">
        <v>186</v>
      </c>
      <c r="M22" s="269"/>
      <c r="N22" s="297" t="str">
        <f>IF(M22="","",M22*29)</f>
        <v/>
      </c>
      <c r="O22" s="298" t="str">
        <f>IF(M22="","",0.0245)</f>
        <v/>
      </c>
      <c r="P22" s="299" t="str">
        <f t="shared" si="0"/>
        <v/>
      </c>
      <c r="Q22" s="170"/>
      <c r="R22" s="111"/>
      <c r="S22" s="10"/>
      <c r="W22" s="4"/>
      <c r="X22" s="30"/>
    </row>
    <row r="23" spans="1:24" ht="18" customHeight="1" x14ac:dyDescent="0.15">
      <c r="A23" s="11"/>
      <c r="B23" s="10"/>
      <c r="C23" s="776"/>
      <c r="D23" s="777"/>
      <c r="E23" s="778"/>
      <c r="F23" s="783"/>
      <c r="G23" s="13"/>
      <c r="H23" s="52"/>
      <c r="I23" s="46" t="s">
        <v>187</v>
      </c>
      <c r="J23" s="47"/>
      <c r="K23" s="292"/>
      <c r="L23" s="48" t="s">
        <v>177</v>
      </c>
      <c r="M23" s="269"/>
      <c r="N23" s="297" t="str">
        <f>IF(M23="","",M23*25.7)</f>
        <v/>
      </c>
      <c r="O23" s="298" t="str">
        <f>IF(M23="","",0.0247)</f>
        <v/>
      </c>
      <c r="P23" s="299" t="str">
        <f t="shared" si="0"/>
        <v/>
      </c>
      <c r="Q23" s="170"/>
      <c r="R23" s="111"/>
      <c r="S23" s="10"/>
      <c r="W23" s="4"/>
      <c r="X23" s="30"/>
    </row>
    <row r="24" spans="1:24" ht="18" customHeight="1" x14ac:dyDescent="0.15">
      <c r="A24" s="11"/>
      <c r="B24" s="10"/>
      <c r="C24" s="776"/>
      <c r="D24" s="777"/>
      <c r="E24" s="761"/>
      <c r="F24" s="773"/>
      <c r="G24" s="20"/>
      <c r="H24" s="52"/>
      <c r="I24" s="46" t="s">
        <v>188</v>
      </c>
      <c r="J24" s="47"/>
      <c r="K24" s="292"/>
      <c r="L24" s="48" t="s">
        <v>177</v>
      </c>
      <c r="M24" s="269"/>
      <c r="N24" s="297" t="str">
        <f>IF(M24="","",M24*26.9)</f>
        <v/>
      </c>
      <c r="O24" s="298" t="str">
        <f>IF(M24="","",0.0255)</f>
        <v/>
      </c>
      <c r="P24" s="299" t="str">
        <f t="shared" si="0"/>
        <v/>
      </c>
      <c r="Q24" s="170"/>
      <c r="R24" s="111"/>
      <c r="S24" s="10"/>
      <c r="W24" s="4"/>
      <c r="X24" s="30"/>
    </row>
    <row r="25" spans="1:24" ht="18" customHeight="1" x14ac:dyDescent="0.15">
      <c r="A25" s="11"/>
      <c r="B25" s="10"/>
      <c r="C25" s="776"/>
      <c r="D25" s="777"/>
      <c r="E25" s="45"/>
      <c r="F25" s="753" t="s">
        <v>189</v>
      </c>
      <c r="G25" s="753"/>
      <c r="H25" s="753"/>
      <c r="I25" s="753"/>
      <c r="J25" s="47"/>
      <c r="K25" s="292"/>
      <c r="L25" s="48" t="s">
        <v>173</v>
      </c>
      <c r="M25" s="269"/>
      <c r="N25" s="297" t="str">
        <f>IF(M25="","",M25*29.4)</f>
        <v/>
      </c>
      <c r="O25" s="298" t="str">
        <f>IF(M25="","",0.0294)</f>
        <v/>
      </c>
      <c r="P25" s="299" t="str">
        <f t="shared" si="0"/>
        <v/>
      </c>
      <c r="Q25" s="170"/>
      <c r="R25" s="111"/>
      <c r="S25" s="10"/>
      <c r="W25" s="4"/>
      <c r="X25" s="30"/>
    </row>
    <row r="26" spans="1:24" ht="18" customHeight="1" x14ac:dyDescent="0.15">
      <c r="A26" s="11"/>
      <c r="B26" s="10"/>
      <c r="C26" s="776"/>
      <c r="D26" s="777"/>
      <c r="E26" s="45"/>
      <c r="F26" s="753" t="s">
        <v>190</v>
      </c>
      <c r="G26" s="753"/>
      <c r="H26" s="753"/>
      <c r="I26" s="753"/>
      <c r="J26" s="47"/>
      <c r="K26" s="292"/>
      <c r="L26" s="48" t="s">
        <v>173</v>
      </c>
      <c r="M26" s="269"/>
      <c r="N26" s="297" t="str">
        <f>IF(M26="","",M26*37.3)</f>
        <v/>
      </c>
      <c r="O26" s="298" t="str">
        <f>IF(M26="","",0.0209)</f>
        <v/>
      </c>
      <c r="P26" s="299" t="str">
        <f t="shared" si="0"/>
        <v/>
      </c>
      <c r="Q26" s="170"/>
      <c r="R26" s="111"/>
      <c r="S26" s="10"/>
      <c r="W26" s="4"/>
      <c r="X26" s="30"/>
    </row>
    <row r="27" spans="1:24" ht="18" customHeight="1" x14ac:dyDescent="0.15">
      <c r="A27" s="11"/>
      <c r="B27" s="10"/>
      <c r="C27" s="776"/>
      <c r="D27" s="777"/>
      <c r="E27" s="45"/>
      <c r="F27" s="753" t="s">
        <v>191</v>
      </c>
      <c r="G27" s="753"/>
      <c r="H27" s="753"/>
      <c r="I27" s="753"/>
      <c r="J27" s="47"/>
      <c r="K27" s="292"/>
      <c r="L27" s="39" t="s">
        <v>179</v>
      </c>
      <c r="M27" s="269"/>
      <c r="N27" s="297" t="str">
        <f>IF(M27="","",M27*21.1)</f>
        <v/>
      </c>
      <c r="O27" s="298" t="str">
        <f>IF(M27="","",0.011)</f>
        <v/>
      </c>
      <c r="P27" s="299" t="str">
        <f t="shared" si="0"/>
        <v/>
      </c>
      <c r="Q27" s="170"/>
      <c r="R27" s="111"/>
      <c r="S27" s="10"/>
      <c r="W27" s="4"/>
      <c r="X27" s="30"/>
    </row>
    <row r="28" spans="1:24" ht="18" customHeight="1" x14ac:dyDescent="0.15">
      <c r="A28" s="11"/>
      <c r="B28" s="10"/>
      <c r="C28" s="776"/>
      <c r="D28" s="777"/>
      <c r="E28" s="45"/>
      <c r="F28" s="753" t="s">
        <v>192</v>
      </c>
      <c r="G28" s="753"/>
      <c r="H28" s="753"/>
      <c r="I28" s="753"/>
      <c r="J28" s="47"/>
      <c r="K28" s="292"/>
      <c r="L28" s="39" t="s">
        <v>179</v>
      </c>
      <c r="M28" s="269"/>
      <c r="N28" s="297" t="str">
        <f>IF(M28="","",M28*3.41)</f>
        <v/>
      </c>
      <c r="O28" s="298" t="str">
        <f>IF(M28="","",0.0263)</f>
        <v/>
      </c>
      <c r="P28" s="299" t="str">
        <f t="shared" si="0"/>
        <v/>
      </c>
      <c r="Q28" s="170"/>
      <c r="R28" s="111"/>
      <c r="S28" s="10"/>
      <c r="W28" s="4"/>
      <c r="X28" s="30"/>
    </row>
    <row r="29" spans="1:24" ht="18" customHeight="1" x14ac:dyDescent="0.15">
      <c r="A29" s="11"/>
      <c r="B29" s="10"/>
      <c r="C29" s="776"/>
      <c r="D29" s="777"/>
      <c r="E29" s="45"/>
      <c r="F29" s="753" t="s">
        <v>193</v>
      </c>
      <c r="G29" s="753"/>
      <c r="H29" s="753"/>
      <c r="I29" s="753"/>
      <c r="J29" s="47"/>
      <c r="K29" s="292"/>
      <c r="L29" s="39" t="s">
        <v>179</v>
      </c>
      <c r="M29" s="269"/>
      <c r="N29" s="297" t="str">
        <f>IF(M29="","",M29*8.41)</f>
        <v/>
      </c>
      <c r="O29" s="298" t="str">
        <f>IF(M29="","",0.0384)</f>
        <v/>
      </c>
      <c r="P29" s="299" t="str">
        <f t="shared" si="0"/>
        <v/>
      </c>
      <c r="Q29" s="170"/>
      <c r="R29" s="111"/>
      <c r="S29" s="10"/>
      <c r="W29" s="4"/>
      <c r="X29" s="30"/>
    </row>
    <row r="30" spans="1:24" ht="18" customHeight="1" x14ac:dyDescent="0.15">
      <c r="A30" s="11"/>
      <c r="B30" s="10"/>
      <c r="C30" s="776"/>
      <c r="D30" s="777"/>
      <c r="E30" s="760"/>
      <c r="F30" s="792" t="s">
        <v>194</v>
      </c>
      <c r="G30" s="787"/>
      <c r="H30" s="57"/>
      <c r="I30" s="46" t="s">
        <v>195</v>
      </c>
      <c r="J30" s="47"/>
      <c r="K30" s="292"/>
      <c r="L30" s="39" t="s">
        <v>179</v>
      </c>
      <c r="M30" s="269"/>
      <c r="N30" s="297" t="str">
        <f>IF(M30="","",M30*45)</f>
        <v/>
      </c>
      <c r="O30" s="298" t="str">
        <f>IF(M30="","",0.0136)</f>
        <v/>
      </c>
      <c r="P30" s="299" t="str">
        <f>IF(M30="","",N30*O30*44/12)</f>
        <v/>
      </c>
      <c r="Q30" s="170"/>
      <c r="R30" s="111"/>
      <c r="S30" s="10"/>
      <c r="W30" s="4"/>
      <c r="X30" s="30"/>
    </row>
    <row r="31" spans="1:24" ht="18" customHeight="1" x14ac:dyDescent="0.15">
      <c r="A31" s="11"/>
      <c r="B31" s="10"/>
      <c r="C31" s="776"/>
      <c r="D31" s="777"/>
      <c r="E31" s="778"/>
      <c r="F31" s="793"/>
      <c r="G31" s="788"/>
      <c r="H31" s="57"/>
      <c r="I31" s="271"/>
      <c r="J31" s="47"/>
      <c r="K31" s="292"/>
      <c r="L31" s="275"/>
      <c r="M31" s="269"/>
      <c r="N31" s="269"/>
      <c r="O31" s="274"/>
      <c r="P31" s="267"/>
      <c r="Q31" s="170"/>
      <c r="R31" s="111"/>
      <c r="S31" s="10"/>
    </row>
    <row r="32" spans="1:24" ht="18" customHeight="1" x14ac:dyDescent="0.15">
      <c r="A32" s="11"/>
      <c r="B32" s="10"/>
      <c r="C32" s="776"/>
      <c r="D32" s="777"/>
      <c r="E32" s="45"/>
      <c r="F32" s="753" t="s">
        <v>196</v>
      </c>
      <c r="G32" s="753"/>
      <c r="H32" s="753"/>
      <c r="I32" s="753"/>
      <c r="J32" s="47"/>
      <c r="K32" s="292"/>
      <c r="L32" s="48" t="s">
        <v>197</v>
      </c>
      <c r="M32" s="269"/>
      <c r="N32" s="297" t="str">
        <f>IF(M32="","",M32*1.02)</f>
        <v/>
      </c>
      <c r="O32" s="298" t="str">
        <f>IF(M32="","",0.06)</f>
        <v/>
      </c>
      <c r="P32" s="299" t="str">
        <f>IF(M32="","",M32*O32)</f>
        <v/>
      </c>
      <c r="Q32" s="170"/>
      <c r="R32" s="111"/>
      <c r="S32" s="10"/>
      <c r="V32" s="30"/>
    </row>
    <row r="33" spans="1:23" ht="18" customHeight="1" x14ac:dyDescent="0.15">
      <c r="A33" s="11"/>
      <c r="B33" s="10"/>
      <c r="C33" s="776"/>
      <c r="D33" s="777"/>
      <c r="E33" s="45"/>
      <c r="F33" s="753" t="s">
        <v>198</v>
      </c>
      <c r="G33" s="753"/>
      <c r="H33" s="753"/>
      <c r="I33" s="753"/>
      <c r="J33" s="47"/>
      <c r="K33" s="292"/>
      <c r="L33" s="48" t="s">
        <v>197</v>
      </c>
      <c r="M33" s="269"/>
      <c r="N33" s="297" t="str">
        <f>IF(M33="","",M33*1.36)</f>
        <v/>
      </c>
      <c r="O33" s="298" t="str">
        <f>IF(M33="","",0.06)</f>
        <v/>
      </c>
      <c r="P33" s="299" t="str">
        <f>IF(M33="","",M33*O33)</f>
        <v/>
      </c>
      <c r="Q33" s="170"/>
      <c r="R33" s="111"/>
      <c r="S33" s="10"/>
    </row>
    <row r="34" spans="1:23" ht="18" customHeight="1" x14ac:dyDescent="0.15">
      <c r="A34" s="11"/>
      <c r="B34" s="10"/>
      <c r="C34" s="776"/>
      <c r="D34" s="777"/>
      <c r="E34" s="45"/>
      <c r="F34" s="753" t="s">
        <v>199</v>
      </c>
      <c r="G34" s="753"/>
      <c r="H34" s="753"/>
      <c r="I34" s="753"/>
      <c r="J34" s="47"/>
      <c r="K34" s="292"/>
      <c r="L34" s="48" t="s">
        <v>197</v>
      </c>
      <c r="M34" s="269"/>
      <c r="N34" s="297" t="str">
        <f>IF(M34="","",M34*1.36)</f>
        <v/>
      </c>
      <c r="O34" s="298" t="str">
        <f>IF(M34="","",0.06)</f>
        <v/>
      </c>
      <c r="P34" s="299" t="str">
        <f>IF(M34="","",M34*O34)</f>
        <v/>
      </c>
      <c r="Q34" s="170"/>
      <c r="R34" s="111"/>
      <c r="S34" s="10"/>
    </row>
    <row r="35" spans="1:23" ht="18" customHeight="1" x14ac:dyDescent="0.15">
      <c r="A35" s="11"/>
      <c r="B35" s="10"/>
      <c r="C35" s="776"/>
      <c r="D35" s="777"/>
      <c r="E35" s="45"/>
      <c r="F35" s="753" t="s">
        <v>200</v>
      </c>
      <c r="G35" s="753"/>
      <c r="H35" s="753"/>
      <c r="I35" s="753"/>
      <c r="J35" s="47"/>
      <c r="K35" s="292"/>
      <c r="L35" s="48" t="s">
        <v>197</v>
      </c>
      <c r="M35" s="269"/>
      <c r="N35" s="297" t="str">
        <f>IF(M35="","",M35*1.36)</f>
        <v/>
      </c>
      <c r="O35" s="298" t="str">
        <f>IF(M35="","",0.06)</f>
        <v/>
      </c>
      <c r="P35" s="299" t="str">
        <f>IF(M35="","",M35*O35)</f>
        <v/>
      </c>
      <c r="Q35" s="170"/>
      <c r="R35" s="111"/>
      <c r="S35" s="10"/>
    </row>
    <row r="36" spans="1:23" ht="18" customHeight="1" x14ac:dyDescent="0.15">
      <c r="A36" s="11"/>
      <c r="B36" s="10"/>
      <c r="C36" s="776"/>
      <c r="D36" s="777"/>
      <c r="E36" s="45"/>
      <c r="F36" s="801" t="s">
        <v>416</v>
      </c>
      <c r="G36" s="801"/>
      <c r="H36" s="801"/>
      <c r="I36" s="801"/>
      <c r="J36" s="47"/>
      <c r="K36" s="292"/>
      <c r="L36" s="270"/>
      <c r="M36" s="269"/>
      <c r="N36" s="269"/>
      <c r="O36" s="274"/>
      <c r="P36" s="267"/>
      <c r="Q36" s="170"/>
      <c r="R36" s="111"/>
      <c r="S36" s="10"/>
    </row>
    <row r="37" spans="1:23" ht="18" customHeight="1" thickBot="1" x14ac:dyDescent="0.2">
      <c r="A37" s="11"/>
      <c r="B37" s="10"/>
      <c r="C37" s="776"/>
      <c r="D37" s="777"/>
      <c r="E37" s="60"/>
      <c r="F37" s="793" t="s">
        <v>201</v>
      </c>
      <c r="G37" s="793"/>
      <c r="H37" s="793"/>
      <c r="I37" s="793"/>
      <c r="J37" s="61"/>
      <c r="K37" s="127"/>
      <c r="L37" s="62"/>
      <c r="M37" s="63"/>
      <c r="N37" s="64">
        <f>SUM(N8:N36)</f>
        <v>0</v>
      </c>
      <c r="O37" s="65"/>
      <c r="P37" s="66">
        <f>SUM(P8:P36)</f>
        <v>0</v>
      </c>
      <c r="Q37" s="170"/>
      <c r="R37" s="112"/>
      <c r="S37" s="10"/>
    </row>
    <row r="38" spans="1:23" s="21" customFormat="1" ht="18" customHeight="1" thickTop="1" x14ac:dyDescent="0.15">
      <c r="A38" s="68"/>
      <c r="B38" s="12"/>
      <c r="C38" s="795" t="s">
        <v>202</v>
      </c>
      <c r="D38" s="796"/>
      <c r="E38" s="808"/>
      <c r="F38" s="799" t="s">
        <v>564</v>
      </c>
      <c r="G38" s="803"/>
      <c r="H38" s="805" t="s">
        <v>203</v>
      </c>
      <c r="I38" s="806"/>
      <c r="J38" s="807"/>
      <c r="K38" s="293"/>
      <c r="L38" s="69" t="s">
        <v>204</v>
      </c>
      <c r="M38" s="273"/>
      <c r="N38" s="300" t="str">
        <f>IF(M38="","",M38*9.97)</f>
        <v/>
      </c>
      <c r="O38" s="301" t="str">
        <f>IF(M38="","",0.489)</f>
        <v/>
      </c>
      <c r="P38" s="302" t="str">
        <f>IF(M38="","",M38*O38)</f>
        <v/>
      </c>
      <c r="Q38" s="170"/>
      <c r="R38" s="111"/>
      <c r="S38" s="12"/>
      <c r="V38" s="70"/>
      <c r="W38" s="30"/>
    </row>
    <row r="39" spans="1:23" s="21" customFormat="1" ht="18" customHeight="1" x14ac:dyDescent="0.15">
      <c r="A39" s="68"/>
      <c r="B39" s="12"/>
      <c r="C39" s="776"/>
      <c r="D39" s="777"/>
      <c r="E39" s="809"/>
      <c r="F39" s="800"/>
      <c r="G39" s="804"/>
      <c r="H39" s="754" t="s">
        <v>205</v>
      </c>
      <c r="I39" s="755"/>
      <c r="J39" s="756"/>
      <c r="K39" s="294"/>
      <c r="L39" s="71" t="s">
        <v>206</v>
      </c>
      <c r="M39" s="272"/>
      <c r="N39" s="303" t="str">
        <f>IF(M39="","",M39*9.28)</f>
        <v/>
      </c>
      <c r="O39" s="304" t="str">
        <f>IF(M39="","",0.489)</f>
        <v/>
      </c>
      <c r="P39" s="305" t="str">
        <f>IF(M39="","",M39*O39)</f>
        <v/>
      </c>
      <c r="Q39" s="170"/>
      <c r="R39" s="111"/>
      <c r="S39" s="12"/>
      <c r="V39" s="70"/>
      <c r="W39" s="30"/>
    </row>
    <row r="40" spans="1:23" s="21" customFormat="1" ht="18" customHeight="1" x14ac:dyDescent="0.15">
      <c r="A40" s="68"/>
      <c r="B40" s="12"/>
      <c r="C40" s="776"/>
      <c r="D40" s="777"/>
      <c r="E40" s="72"/>
      <c r="F40" s="802" t="s">
        <v>422</v>
      </c>
      <c r="G40" s="802"/>
      <c r="H40" s="802"/>
      <c r="I40" s="802"/>
      <c r="J40" s="73"/>
      <c r="K40" s="295"/>
      <c r="L40" s="74" t="s">
        <v>204</v>
      </c>
      <c r="M40" s="265"/>
      <c r="N40" s="306" t="str">
        <f>IF(M40="","",M40*9.76)</f>
        <v/>
      </c>
      <c r="O40" s="307" t="str">
        <f>IF(M40="","",0.489)</f>
        <v/>
      </c>
      <c r="P40" s="299" t="str">
        <f>IF(M40="","",M40*O40)</f>
        <v/>
      </c>
      <c r="Q40" s="170"/>
      <c r="R40" s="111"/>
      <c r="S40" s="12"/>
      <c r="W40" s="30"/>
    </row>
    <row r="41" spans="1:23" s="21" customFormat="1" ht="18" customHeight="1" x14ac:dyDescent="0.15">
      <c r="A41" s="68"/>
      <c r="B41" s="12"/>
      <c r="C41" s="776"/>
      <c r="D41" s="777"/>
      <c r="E41" s="45"/>
      <c r="F41" s="801" t="s">
        <v>416</v>
      </c>
      <c r="G41" s="801"/>
      <c r="H41" s="801"/>
      <c r="I41" s="801"/>
      <c r="J41" s="47"/>
      <c r="K41" s="292"/>
      <c r="L41" s="270"/>
      <c r="M41" s="269"/>
      <c r="N41" s="265"/>
      <c r="O41" s="268"/>
      <c r="P41" s="267"/>
      <c r="Q41" s="170"/>
      <c r="R41" s="111"/>
      <c r="S41" s="12"/>
      <c r="W41" s="30"/>
    </row>
    <row r="42" spans="1:23" s="21" customFormat="1" ht="18" customHeight="1" thickBot="1" x14ac:dyDescent="0.2">
      <c r="A42" s="68"/>
      <c r="B42" s="12"/>
      <c r="C42" s="797"/>
      <c r="D42" s="798"/>
      <c r="E42" s="77"/>
      <c r="F42" s="765" t="s">
        <v>201</v>
      </c>
      <c r="G42" s="765"/>
      <c r="H42" s="765"/>
      <c r="I42" s="765"/>
      <c r="J42" s="78"/>
      <c r="K42" s="78"/>
      <c r="L42" s="79" t="s">
        <v>207</v>
      </c>
      <c r="M42" s="80">
        <f>SUM(M38:M41)</f>
        <v>0</v>
      </c>
      <c r="N42" s="81">
        <f>SUM(N38:N41)</f>
        <v>0</v>
      </c>
      <c r="O42" s="82"/>
      <c r="P42" s="66">
        <f>SUM(P38:P41)</f>
        <v>0</v>
      </c>
      <c r="Q42" s="170"/>
      <c r="R42" s="112"/>
      <c r="S42" s="12"/>
      <c r="W42" s="30"/>
    </row>
    <row r="43" spans="1:23" s="21" customFormat="1" ht="18" customHeight="1" thickTop="1" x14ac:dyDescent="0.15">
      <c r="A43" s="68"/>
      <c r="B43" s="12"/>
      <c r="C43" s="766" t="s">
        <v>208</v>
      </c>
      <c r="D43" s="767"/>
      <c r="E43" s="83"/>
      <c r="F43" s="757" t="s">
        <v>209</v>
      </c>
      <c r="G43" s="757"/>
      <c r="H43" s="757"/>
      <c r="I43" s="757"/>
      <c r="J43" s="84"/>
      <c r="K43" s="296"/>
      <c r="L43" s="85" t="s">
        <v>151</v>
      </c>
      <c r="M43" s="266"/>
      <c r="N43" s="86"/>
      <c r="O43" s="131"/>
      <c r="P43" s="302" t="str">
        <f>IF(M43="","",-ABS(M43*O43))</f>
        <v/>
      </c>
      <c r="Q43" s="170"/>
      <c r="R43" s="111"/>
      <c r="S43" s="12"/>
      <c r="W43" s="30"/>
    </row>
    <row r="44" spans="1:23" s="21" customFormat="1" ht="18" customHeight="1" x14ac:dyDescent="0.15">
      <c r="A44" s="68"/>
      <c r="B44" s="12"/>
      <c r="C44" s="768"/>
      <c r="D44" s="769"/>
      <c r="E44" s="87"/>
      <c r="F44" s="753" t="s">
        <v>210</v>
      </c>
      <c r="G44" s="753"/>
      <c r="H44" s="753"/>
      <c r="I44" s="753"/>
      <c r="J44" s="47"/>
      <c r="K44" s="292"/>
      <c r="L44" s="74" t="s">
        <v>152</v>
      </c>
      <c r="M44" s="265"/>
      <c r="N44" s="76"/>
      <c r="O44" s="132"/>
      <c r="P44" s="299" t="str">
        <f>IF(M44="","",-ABS(M44*O44))</f>
        <v/>
      </c>
      <c r="Q44" s="170"/>
      <c r="R44" s="111"/>
      <c r="S44" s="12"/>
      <c r="W44" s="30"/>
    </row>
    <row r="45" spans="1:23" s="21" customFormat="1" ht="18" customHeight="1" thickBot="1" x14ac:dyDescent="0.2">
      <c r="A45" s="68"/>
      <c r="B45" s="12"/>
      <c r="C45" s="770"/>
      <c r="D45" s="771"/>
      <c r="E45" s="88"/>
      <c r="F45" s="765" t="s">
        <v>201</v>
      </c>
      <c r="G45" s="765"/>
      <c r="H45" s="765"/>
      <c r="I45" s="765"/>
      <c r="J45" s="78"/>
      <c r="K45" s="122"/>
      <c r="L45" s="89"/>
      <c r="M45" s="63"/>
      <c r="N45" s="90"/>
      <c r="O45" s="91"/>
      <c r="P45" s="308">
        <f>SUM(P43:P44)</f>
        <v>0</v>
      </c>
      <c r="Q45" s="170"/>
      <c r="R45" s="112"/>
      <c r="S45" s="12"/>
      <c r="W45" s="30"/>
    </row>
    <row r="46" spans="1:23" s="21" customFormat="1" ht="18" customHeight="1" thickTop="1" thickBot="1" x14ac:dyDescent="0.2">
      <c r="A46" s="68"/>
      <c r="B46" s="12"/>
      <c r="C46" s="92"/>
      <c r="D46" s="794" t="s">
        <v>211</v>
      </c>
      <c r="E46" s="794"/>
      <c r="F46" s="794"/>
      <c r="G46" s="794"/>
      <c r="H46" s="794"/>
      <c r="I46" s="794"/>
      <c r="J46" s="59"/>
      <c r="K46" s="59"/>
      <c r="L46" s="75" t="s">
        <v>212</v>
      </c>
      <c r="M46" s="93"/>
      <c r="N46" s="310">
        <f>N37+N42</f>
        <v>0</v>
      </c>
      <c r="O46" s="94"/>
      <c r="P46" s="309">
        <f>INT(SUM(P37,P42,P45))</f>
        <v>0</v>
      </c>
      <c r="Q46" s="170"/>
      <c r="R46" s="112"/>
      <c r="S46" s="12"/>
      <c r="W46" s="30"/>
    </row>
    <row r="47" spans="1:23" s="21" customFormat="1" ht="18" customHeight="1" thickBot="1" x14ac:dyDescent="0.2">
      <c r="A47" s="68"/>
      <c r="B47" s="12"/>
      <c r="C47" s="95"/>
      <c r="D47" s="764" t="s">
        <v>213</v>
      </c>
      <c r="E47" s="764"/>
      <c r="F47" s="764"/>
      <c r="G47" s="764"/>
      <c r="H47" s="764"/>
      <c r="I47" s="764"/>
      <c r="J47" s="96"/>
      <c r="K47" s="123"/>
      <c r="L47" s="97" t="s">
        <v>153</v>
      </c>
      <c r="M47" s="758">
        <f>INT(N46*0.0258)</f>
        <v>0</v>
      </c>
      <c r="N47" s="759"/>
      <c r="O47" s="98"/>
      <c r="P47" s="99"/>
      <c r="Q47" s="99"/>
      <c r="R47" s="113"/>
      <c r="S47" s="12"/>
      <c r="W47" s="30"/>
    </row>
    <row r="48" spans="1:23" s="21" customFormat="1" ht="18" customHeight="1" x14ac:dyDescent="0.15">
      <c r="A48" s="68"/>
      <c r="B48" s="12"/>
      <c r="C48" s="171"/>
      <c r="D48" s="172"/>
      <c r="E48" s="172"/>
      <c r="F48" s="172"/>
      <c r="G48" s="172"/>
      <c r="H48" s="172"/>
      <c r="I48" s="172"/>
      <c r="J48" s="173"/>
      <c r="K48" s="173"/>
      <c r="L48" s="174"/>
      <c r="M48" s="175"/>
      <c r="N48" s="175"/>
      <c r="O48" s="98"/>
      <c r="P48" s="99"/>
      <c r="Q48" s="99"/>
      <c r="R48" s="113"/>
      <c r="S48" s="12"/>
      <c r="W48" s="30"/>
    </row>
    <row r="49" spans="1:23" s="21" customFormat="1" ht="3" customHeight="1" x14ac:dyDescent="0.15">
      <c r="A49" s="14"/>
      <c r="B49" s="15"/>
      <c r="C49" s="15"/>
      <c r="D49" s="114"/>
      <c r="E49" s="114"/>
      <c r="F49" s="58"/>
      <c r="G49" s="115"/>
      <c r="H49" s="115"/>
      <c r="I49" s="116"/>
      <c r="J49" s="115"/>
      <c r="K49" s="15"/>
      <c r="L49" s="117"/>
      <c r="M49" s="118"/>
      <c r="N49" s="118"/>
      <c r="O49" s="119"/>
      <c r="P49" s="120"/>
      <c r="Q49" s="120"/>
      <c r="R49" s="121"/>
      <c r="S49" s="12"/>
      <c r="W49" s="30"/>
    </row>
    <row r="50" spans="1:23" s="21" customFormat="1" ht="18" customHeight="1" x14ac:dyDescent="0.15">
      <c r="A50" s="12"/>
      <c r="B50" s="12"/>
      <c r="C50" s="12"/>
      <c r="D50" s="12"/>
      <c r="E50" s="12"/>
      <c r="F50" s="22"/>
      <c r="G50" s="22"/>
      <c r="H50" s="22"/>
      <c r="I50" s="22"/>
      <c r="J50" s="22"/>
      <c r="K50" s="22"/>
      <c r="L50" s="23"/>
      <c r="M50" s="100"/>
      <c r="N50" s="101"/>
      <c r="O50" s="102"/>
      <c r="P50" s="103"/>
      <c r="Q50" s="103"/>
      <c r="R50" s="104" t="s">
        <v>577</v>
      </c>
      <c r="S50" s="12"/>
      <c r="W50" s="30"/>
    </row>
    <row r="51" spans="1:23" s="21" customFormat="1" ht="13.5" customHeight="1" x14ac:dyDescent="0.15">
      <c r="A51" s="12"/>
      <c r="B51" s="12"/>
      <c r="C51" s="12"/>
      <c r="D51" s="12"/>
      <c r="E51" s="12"/>
      <c r="F51" s="22"/>
      <c r="G51" s="22"/>
      <c r="H51" s="22"/>
      <c r="I51" s="22"/>
      <c r="J51" s="22"/>
      <c r="K51" s="22"/>
      <c r="L51" s="23"/>
      <c r="M51" s="24"/>
      <c r="N51" s="25"/>
      <c r="O51" s="24"/>
      <c r="P51" s="67"/>
      <c r="Q51" s="67"/>
      <c r="R51" s="67"/>
      <c r="S51" s="12"/>
      <c r="W51" s="105"/>
    </row>
    <row r="52" spans="1:23" s="21" customFormat="1" ht="9" customHeight="1" x14ac:dyDescent="0.15">
      <c r="D52" s="12"/>
      <c r="E52" s="12"/>
      <c r="F52" s="25"/>
      <c r="G52" s="25"/>
      <c r="H52" s="25"/>
      <c r="I52" s="22"/>
      <c r="J52" s="22"/>
      <c r="K52" s="22"/>
      <c r="L52" s="23"/>
      <c r="M52" s="24"/>
      <c r="N52" s="25"/>
      <c r="O52" s="24"/>
      <c r="P52" s="67"/>
      <c r="Q52" s="67"/>
      <c r="R52" s="67"/>
      <c r="S52" s="12"/>
      <c r="W52" s="105"/>
    </row>
    <row r="53" spans="1:23" x14ac:dyDescent="0.15">
      <c r="K53" s="22"/>
      <c r="S53" s="106"/>
    </row>
    <row r="54" spans="1:23" x14ac:dyDescent="0.15">
      <c r="S54" s="106"/>
    </row>
    <row r="55" spans="1:23" x14ac:dyDescent="0.15">
      <c r="S55" s="106"/>
    </row>
  </sheetData>
  <sheetProtection algorithmName="SHA-512" hashValue="HllGwQgrRvafAGF78Q4rDm9VMSs2HM0HM0Qcn6I2jPY5gKKMXFwWWO1DevKCyVUCAKlRlbRQh1CQJ6HA53xE3w==" saltValue="jsmKhAdFy0/3JSGzdghfpw==" spinCount="100000" sheet="1" selectLockedCells="1"/>
  <mergeCells count="53">
    <mergeCell ref="D46:I46"/>
    <mergeCell ref="C38:D42"/>
    <mergeCell ref="F38:F39"/>
    <mergeCell ref="F36:I36"/>
    <mergeCell ref="F40:I40"/>
    <mergeCell ref="F37:I37"/>
    <mergeCell ref="G38:G39"/>
    <mergeCell ref="F42:I42"/>
    <mergeCell ref="F41:I41"/>
    <mergeCell ref="H38:J38"/>
    <mergeCell ref="E38:E39"/>
    <mergeCell ref="F29:I29"/>
    <mergeCell ref="G30:G31"/>
    <mergeCell ref="F14:I14"/>
    <mergeCell ref="F11:I11"/>
    <mergeCell ref="H21:J21"/>
    <mergeCell ref="F28:I28"/>
    <mergeCell ref="F12:I12"/>
    <mergeCell ref="F30:F31"/>
    <mergeCell ref="F13:I13"/>
    <mergeCell ref="F27:I27"/>
    <mergeCell ref="O6:P6"/>
    <mergeCell ref="F26:I26"/>
    <mergeCell ref="F16:I16"/>
    <mergeCell ref="N6:N7"/>
    <mergeCell ref="F8:I8"/>
    <mergeCell ref="F25:I25"/>
    <mergeCell ref="F22:F24"/>
    <mergeCell ref="K6:K7"/>
    <mergeCell ref="F10:I10"/>
    <mergeCell ref="F9:I9"/>
    <mergeCell ref="F20:F21"/>
    <mergeCell ref="M47:N47"/>
    <mergeCell ref="E18:E19"/>
    <mergeCell ref="L6:M6"/>
    <mergeCell ref="F17:I17"/>
    <mergeCell ref="F15:I15"/>
    <mergeCell ref="D47:I47"/>
    <mergeCell ref="F45:I45"/>
    <mergeCell ref="C43:D45"/>
    <mergeCell ref="D6:I7"/>
    <mergeCell ref="C8:D37"/>
    <mergeCell ref="E22:E24"/>
    <mergeCell ref="E30:E31"/>
    <mergeCell ref="E20:E21"/>
    <mergeCell ref="F32:I32"/>
    <mergeCell ref="F33:I33"/>
    <mergeCell ref="F18:F19"/>
    <mergeCell ref="F34:I34"/>
    <mergeCell ref="F35:I35"/>
    <mergeCell ref="H39:J39"/>
    <mergeCell ref="F44:I44"/>
    <mergeCell ref="F43:I43"/>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rintOptions horizontalCentered="1"/>
  <pageMargins left="0.55118110236220474" right="0.55118110236220474" top="0.98425196850393704" bottom="0.78740157480314965"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7"/>
  <sheetViews>
    <sheetView showGridLines="0" showZeros="0" view="pageBreakPreview" zoomScaleNormal="100" workbookViewId="0">
      <selection activeCell="C16" sqref="C16:I17"/>
    </sheetView>
  </sheetViews>
  <sheetFormatPr defaultColWidth="9" defaultRowHeight="12" x14ac:dyDescent="0.15"/>
  <cols>
    <col min="1" max="1" width="0.5" style="3" customWidth="1"/>
    <col min="2" max="18" width="2.375" style="3" customWidth="1"/>
    <col min="19" max="19" width="5" style="3" bestFit="1" customWidth="1"/>
    <col min="20" max="27" width="2.375" style="3" customWidth="1"/>
    <col min="28" max="38" width="2.5" style="3" customWidth="1"/>
    <col min="39" max="40" width="2.5" style="1" customWidth="1"/>
    <col min="41" max="41" width="0.5" style="3" customWidth="1"/>
    <col min="42" max="47" width="2.125" style="3" customWidth="1"/>
    <col min="48" max="16384" width="9" style="3"/>
  </cols>
  <sheetData>
    <row r="1" spans="1:47" ht="12" customHeight="1" x14ac:dyDescent="0.15">
      <c r="A1" s="1" t="s">
        <v>58</v>
      </c>
      <c r="B1" s="1"/>
      <c r="C1" s="1"/>
      <c r="D1" s="1"/>
      <c r="E1" s="1"/>
      <c r="F1" s="1"/>
      <c r="G1" s="1"/>
      <c r="H1" s="1"/>
      <c r="I1" s="1"/>
      <c r="J1" s="1"/>
      <c r="K1" s="1"/>
      <c r="L1" s="1"/>
      <c r="M1" s="1"/>
      <c r="N1" s="1"/>
      <c r="O1" s="1"/>
      <c r="P1" s="1"/>
      <c r="Q1" s="1"/>
      <c r="R1" s="1"/>
      <c r="S1" s="1"/>
      <c r="T1" s="1"/>
      <c r="U1" s="1"/>
      <c r="V1" s="1"/>
      <c r="W1" s="1"/>
      <c r="X1" s="1"/>
      <c r="Y1" s="1"/>
      <c r="Z1" s="1"/>
      <c r="AA1" s="1"/>
      <c r="AB1" s="1"/>
      <c r="AC1" s="1"/>
      <c r="AD1" s="239"/>
      <c r="AE1" s="239"/>
      <c r="AF1" s="239"/>
      <c r="AG1" s="239"/>
      <c r="AH1" s="239"/>
      <c r="AI1" s="239"/>
      <c r="AJ1" s="239"/>
      <c r="AK1" s="239"/>
      <c r="AL1" s="239"/>
      <c r="AM1" s="239"/>
      <c r="AN1" s="239"/>
      <c r="AO1" s="239"/>
    </row>
    <row r="2" spans="1:47"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240"/>
      <c r="AE2" s="240"/>
      <c r="AF2" s="240"/>
      <c r="AG2" s="240"/>
      <c r="AH2" s="240"/>
      <c r="AI2" s="240"/>
      <c r="AJ2" s="240"/>
      <c r="AK2" s="240"/>
      <c r="AL2" s="240"/>
      <c r="AM2" s="240"/>
      <c r="AN2" s="240"/>
      <c r="AO2" s="241"/>
    </row>
    <row r="3" spans="1:47"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239"/>
      <c r="AE3" s="239"/>
      <c r="AF3" s="239"/>
      <c r="AG3" s="239"/>
      <c r="AH3" s="239"/>
      <c r="AI3" s="239"/>
      <c r="AJ3" s="239"/>
      <c r="AK3" s="239"/>
      <c r="AL3" s="239"/>
      <c r="AM3" s="239"/>
      <c r="AN3" s="239"/>
      <c r="AO3" s="242"/>
    </row>
    <row r="4" spans="1:47" s="4" customFormat="1" ht="16.5" hidden="1" customHeight="1" thickBot="1" x14ac:dyDescent="0.2">
      <c r="A4" s="11"/>
      <c r="B4" s="10"/>
      <c r="C4" s="12" t="s">
        <v>407</v>
      </c>
      <c r="D4" s="12"/>
      <c r="E4" s="12"/>
      <c r="F4" s="12"/>
      <c r="G4" s="12"/>
      <c r="H4" s="12"/>
      <c r="I4" s="12"/>
      <c r="J4" s="12"/>
      <c r="K4" s="12"/>
      <c r="L4" s="12"/>
      <c r="M4" s="12"/>
      <c r="N4" s="12"/>
      <c r="O4" s="12"/>
      <c r="P4" s="12"/>
      <c r="Q4" s="12"/>
      <c r="R4" s="10"/>
      <c r="S4" s="10"/>
      <c r="T4" s="10"/>
      <c r="U4" s="10"/>
      <c r="V4" s="10"/>
      <c r="W4" s="10"/>
      <c r="X4" s="10"/>
      <c r="Y4" s="10"/>
      <c r="Z4" s="10"/>
      <c r="AA4" s="10"/>
      <c r="AB4" s="10"/>
      <c r="AC4" s="10"/>
      <c r="AD4" s="10"/>
      <c r="AE4" s="10"/>
      <c r="AF4" s="10"/>
      <c r="AG4" s="10"/>
      <c r="AH4" s="10"/>
      <c r="AI4" s="10"/>
      <c r="AJ4" s="10"/>
      <c r="AK4" s="10"/>
      <c r="AL4" s="10"/>
      <c r="AM4" s="10"/>
      <c r="AN4" s="10"/>
      <c r="AO4" s="13"/>
      <c r="AP4" s="12"/>
      <c r="AQ4" s="10"/>
      <c r="AU4" s="5"/>
    </row>
    <row r="5" spans="1:47" s="4" customFormat="1" ht="16.5" hidden="1" customHeight="1" x14ac:dyDescent="0.15">
      <c r="A5" s="11"/>
      <c r="B5" s="10"/>
      <c r="C5" s="822" t="s">
        <v>406</v>
      </c>
      <c r="D5" s="822"/>
      <c r="E5" s="822"/>
      <c r="F5" s="822"/>
      <c r="G5" s="822"/>
      <c r="H5" s="822"/>
      <c r="I5" s="822"/>
      <c r="J5" s="822"/>
      <c r="K5" s="822"/>
      <c r="L5" s="822"/>
      <c r="M5" s="822"/>
      <c r="N5" s="822"/>
      <c r="O5" s="822"/>
      <c r="P5" s="822"/>
      <c r="Q5" s="822"/>
      <c r="R5" s="823"/>
      <c r="S5" s="784" t="s">
        <v>415</v>
      </c>
      <c r="T5" s="784" t="s">
        <v>413</v>
      </c>
      <c r="U5" s="784"/>
      <c r="V5" s="784"/>
      <c r="W5" s="826" t="s">
        <v>412</v>
      </c>
      <c r="X5" s="813"/>
      <c r="Y5" s="813"/>
      <c r="Z5" s="813"/>
      <c r="AA5" s="827"/>
      <c r="AB5" s="812" t="s">
        <v>418</v>
      </c>
      <c r="AC5" s="813"/>
      <c r="AD5" s="813"/>
      <c r="AE5" s="813"/>
      <c r="AF5" s="813"/>
      <c r="AG5" s="813"/>
      <c r="AH5" s="813"/>
      <c r="AI5" s="813"/>
      <c r="AJ5" s="813"/>
      <c r="AK5" s="813"/>
      <c r="AL5" s="813"/>
      <c r="AM5" s="814"/>
      <c r="AN5" s="165"/>
      <c r="AO5" s="13"/>
      <c r="AP5" s="12"/>
      <c r="AQ5" s="10"/>
    </row>
    <row r="6" spans="1:47" s="4" customFormat="1" ht="16.5" hidden="1" customHeight="1" x14ac:dyDescent="0.15">
      <c r="A6" s="11"/>
      <c r="B6" s="10"/>
      <c r="C6" s="824"/>
      <c r="D6" s="824"/>
      <c r="E6" s="824"/>
      <c r="F6" s="824"/>
      <c r="G6" s="824"/>
      <c r="H6" s="824"/>
      <c r="I6" s="824"/>
      <c r="J6" s="824"/>
      <c r="K6" s="824"/>
      <c r="L6" s="824"/>
      <c r="M6" s="824"/>
      <c r="N6" s="824"/>
      <c r="O6" s="824"/>
      <c r="P6" s="824"/>
      <c r="Q6" s="824"/>
      <c r="R6" s="825"/>
      <c r="S6" s="811"/>
      <c r="T6" s="811"/>
      <c r="U6" s="811"/>
      <c r="V6" s="811"/>
      <c r="W6" s="828"/>
      <c r="X6" s="829"/>
      <c r="Y6" s="829"/>
      <c r="Z6" s="829"/>
      <c r="AA6" s="830"/>
      <c r="AB6" s="815"/>
      <c r="AC6" s="816"/>
      <c r="AD6" s="816"/>
      <c r="AE6" s="816"/>
      <c r="AF6" s="816"/>
      <c r="AG6" s="816"/>
      <c r="AH6" s="816"/>
      <c r="AI6" s="816"/>
      <c r="AJ6" s="816"/>
      <c r="AK6" s="816"/>
      <c r="AL6" s="816"/>
      <c r="AM6" s="817"/>
      <c r="AN6" s="165"/>
      <c r="AO6" s="13"/>
      <c r="AP6" s="12"/>
      <c r="AQ6" s="10"/>
    </row>
    <row r="7" spans="1:47" s="4" customFormat="1" ht="16.5" hidden="1" customHeight="1" x14ac:dyDescent="0.15">
      <c r="A7" s="11"/>
      <c r="B7" s="10"/>
      <c r="C7" s="824"/>
      <c r="D7" s="824"/>
      <c r="E7" s="824"/>
      <c r="F7" s="824"/>
      <c r="G7" s="824"/>
      <c r="H7" s="824"/>
      <c r="I7" s="824"/>
      <c r="J7" s="824"/>
      <c r="K7" s="824"/>
      <c r="L7" s="824"/>
      <c r="M7" s="824"/>
      <c r="N7" s="824"/>
      <c r="O7" s="824"/>
      <c r="P7" s="824"/>
      <c r="Q7" s="824"/>
      <c r="R7" s="825"/>
      <c r="S7" s="811"/>
      <c r="T7" s="811"/>
      <c r="U7" s="811"/>
      <c r="V7" s="811"/>
      <c r="W7" s="815"/>
      <c r="X7" s="816"/>
      <c r="Y7" s="816"/>
      <c r="Z7" s="816"/>
      <c r="AA7" s="831"/>
      <c r="AB7" s="815" t="s">
        <v>411</v>
      </c>
      <c r="AC7" s="816"/>
      <c r="AD7" s="816"/>
      <c r="AE7" s="816"/>
      <c r="AF7" s="816"/>
      <c r="AG7" s="831"/>
      <c r="AH7" s="815" t="s">
        <v>417</v>
      </c>
      <c r="AI7" s="816"/>
      <c r="AJ7" s="816"/>
      <c r="AK7" s="816"/>
      <c r="AL7" s="816"/>
      <c r="AM7" s="817"/>
      <c r="AN7" s="165"/>
      <c r="AO7" s="13"/>
      <c r="AP7" s="12"/>
      <c r="AQ7" s="10"/>
    </row>
    <row r="8" spans="1:47" s="4" customFormat="1" ht="22.5" hidden="1" customHeight="1" x14ac:dyDescent="0.15">
      <c r="A8" s="11"/>
      <c r="B8" s="10"/>
      <c r="C8" s="129"/>
      <c r="D8" s="753" t="s">
        <v>59</v>
      </c>
      <c r="E8" s="753"/>
      <c r="F8" s="753"/>
      <c r="G8" s="753"/>
      <c r="H8" s="753"/>
      <c r="I8" s="753"/>
      <c r="J8" s="753"/>
      <c r="K8" s="753"/>
      <c r="L8" s="753"/>
      <c r="M8" s="753"/>
      <c r="N8" s="753"/>
      <c r="O8" s="753"/>
      <c r="P8" s="753"/>
      <c r="Q8" s="753"/>
      <c r="R8" s="47"/>
      <c r="S8" s="311"/>
      <c r="T8" s="810" t="s">
        <v>414</v>
      </c>
      <c r="U8" s="810"/>
      <c r="V8" s="810"/>
      <c r="W8" s="821"/>
      <c r="X8" s="821"/>
      <c r="Y8" s="821"/>
      <c r="Z8" s="821"/>
      <c r="AA8" s="821"/>
      <c r="AB8" s="820" t="str">
        <f>IF(W8="","",0.2)</f>
        <v/>
      </c>
      <c r="AC8" s="820"/>
      <c r="AD8" s="820"/>
      <c r="AE8" s="820"/>
      <c r="AF8" s="820"/>
      <c r="AG8" s="820"/>
      <c r="AH8" s="818" t="str">
        <f>IF(W8="","",W8*AB8)</f>
        <v/>
      </c>
      <c r="AI8" s="818"/>
      <c r="AJ8" s="818"/>
      <c r="AK8" s="818"/>
      <c r="AL8" s="818"/>
      <c r="AM8" s="819"/>
      <c r="AN8" s="176"/>
      <c r="AO8" s="13"/>
      <c r="AP8" s="12"/>
      <c r="AQ8" s="10"/>
    </row>
    <row r="9" spans="1:47" s="4" customFormat="1" ht="22.5" hidden="1" customHeight="1" x14ac:dyDescent="0.15">
      <c r="A9" s="11"/>
      <c r="B9" s="10"/>
      <c r="C9" s="129"/>
      <c r="D9" s="753" t="s">
        <v>60</v>
      </c>
      <c r="E9" s="753"/>
      <c r="F9" s="753"/>
      <c r="G9" s="753"/>
      <c r="H9" s="753"/>
      <c r="I9" s="753"/>
      <c r="J9" s="753"/>
      <c r="K9" s="753"/>
      <c r="L9" s="753"/>
      <c r="M9" s="753"/>
      <c r="N9" s="753"/>
      <c r="O9" s="753"/>
      <c r="P9" s="753"/>
      <c r="Q9" s="753"/>
      <c r="R9" s="47"/>
      <c r="S9" s="311"/>
      <c r="T9" s="810" t="s">
        <v>414</v>
      </c>
      <c r="U9" s="810"/>
      <c r="V9" s="810"/>
      <c r="W9" s="821"/>
      <c r="X9" s="821"/>
      <c r="Y9" s="821"/>
      <c r="Z9" s="821"/>
      <c r="AA9" s="821"/>
      <c r="AB9" s="820" t="str">
        <f>IF(W9="","",0.45)</f>
        <v/>
      </c>
      <c r="AC9" s="820"/>
      <c r="AD9" s="820"/>
      <c r="AE9" s="820"/>
      <c r="AF9" s="820"/>
      <c r="AG9" s="820"/>
      <c r="AH9" s="818" t="str">
        <f>IF(W9="","",W9*AB9)</f>
        <v/>
      </c>
      <c r="AI9" s="818"/>
      <c r="AJ9" s="818"/>
      <c r="AK9" s="818"/>
      <c r="AL9" s="818"/>
      <c r="AM9" s="819"/>
      <c r="AN9" s="176"/>
      <c r="AO9" s="13"/>
      <c r="AP9" s="12"/>
      <c r="AQ9" s="10"/>
    </row>
    <row r="10" spans="1:47" s="4" customFormat="1" ht="22.5" hidden="1" customHeight="1" x14ac:dyDescent="0.15">
      <c r="A10" s="11"/>
      <c r="B10" s="10"/>
      <c r="C10" s="869"/>
      <c r="D10" s="870"/>
      <c r="E10" s="870"/>
      <c r="F10" s="870"/>
      <c r="G10" s="870"/>
      <c r="H10" s="870"/>
      <c r="I10" s="870"/>
      <c r="J10" s="870"/>
      <c r="K10" s="870"/>
      <c r="L10" s="870"/>
      <c r="M10" s="870"/>
      <c r="N10" s="870"/>
      <c r="O10" s="870"/>
      <c r="P10" s="870"/>
      <c r="Q10" s="870"/>
      <c r="R10" s="871"/>
      <c r="S10" s="311"/>
      <c r="T10" s="897"/>
      <c r="U10" s="897"/>
      <c r="V10" s="897"/>
      <c r="W10" s="877"/>
      <c r="X10" s="877"/>
      <c r="Y10" s="877"/>
      <c r="Z10" s="877"/>
      <c r="AA10" s="877"/>
      <c r="AB10" s="837"/>
      <c r="AC10" s="837"/>
      <c r="AD10" s="837"/>
      <c r="AE10" s="837"/>
      <c r="AF10" s="837"/>
      <c r="AG10" s="837"/>
      <c r="AH10" s="846"/>
      <c r="AI10" s="846"/>
      <c r="AJ10" s="846"/>
      <c r="AK10" s="846"/>
      <c r="AL10" s="846"/>
      <c r="AM10" s="847"/>
      <c r="AN10" s="177"/>
      <c r="AO10" s="13"/>
      <c r="AP10" s="12"/>
      <c r="AQ10" s="10"/>
    </row>
    <row r="11" spans="1:47" s="4" customFormat="1" ht="22.5" hidden="1" customHeight="1" thickBot="1" x14ac:dyDescent="0.2">
      <c r="A11" s="11"/>
      <c r="B11" s="10"/>
      <c r="C11" s="882"/>
      <c r="D11" s="883"/>
      <c r="E11" s="883"/>
      <c r="F11" s="883"/>
      <c r="G11" s="883"/>
      <c r="H11" s="883"/>
      <c r="I11" s="883"/>
      <c r="J11" s="883"/>
      <c r="K11" s="883"/>
      <c r="L11" s="883"/>
      <c r="M11" s="883"/>
      <c r="N11" s="883"/>
      <c r="O11" s="883"/>
      <c r="P11" s="883"/>
      <c r="Q11" s="883"/>
      <c r="R11" s="884"/>
      <c r="S11" s="312"/>
      <c r="T11" s="836"/>
      <c r="U11" s="836"/>
      <c r="V11" s="836"/>
      <c r="W11" s="885"/>
      <c r="X11" s="885"/>
      <c r="Y11" s="885"/>
      <c r="Z11" s="885"/>
      <c r="AA11" s="885"/>
      <c r="AB11" s="878"/>
      <c r="AC11" s="878"/>
      <c r="AD11" s="878"/>
      <c r="AE11" s="878"/>
      <c r="AF11" s="878"/>
      <c r="AG11" s="878"/>
      <c r="AH11" s="848"/>
      <c r="AI11" s="848"/>
      <c r="AJ11" s="848"/>
      <c r="AK11" s="848"/>
      <c r="AL11" s="848"/>
      <c r="AM11" s="849"/>
      <c r="AN11" s="177"/>
      <c r="AO11" s="13"/>
      <c r="AP11" s="12"/>
      <c r="AQ11" s="10"/>
    </row>
    <row r="12" spans="1:47" s="4" customFormat="1" ht="22.5" hidden="1" customHeight="1" thickTop="1" thickBot="1" x14ac:dyDescent="0.2">
      <c r="A12" s="11"/>
      <c r="B12" s="10"/>
      <c r="C12" s="879" t="s">
        <v>408</v>
      </c>
      <c r="D12" s="880"/>
      <c r="E12" s="880"/>
      <c r="F12" s="880"/>
      <c r="G12" s="880"/>
      <c r="H12" s="880"/>
      <c r="I12" s="880"/>
      <c r="J12" s="880"/>
      <c r="K12" s="880"/>
      <c r="L12" s="880"/>
      <c r="M12" s="880"/>
      <c r="N12" s="880"/>
      <c r="O12" s="880"/>
      <c r="P12" s="880"/>
      <c r="Q12" s="880"/>
      <c r="R12" s="880"/>
      <c r="S12" s="880"/>
      <c r="T12" s="880"/>
      <c r="U12" s="880"/>
      <c r="V12" s="881"/>
      <c r="W12" s="857"/>
      <c r="X12" s="857"/>
      <c r="Y12" s="857"/>
      <c r="Z12" s="857"/>
      <c r="AA12" s="857"/>
      <c r="AB12" s="845"/>
      <c r="AC12" s="845"/>
      <c r="AD12" s="845"/>
      <c r="AE12" s="845"/>
      <c r="AF12" s="845"/>
      <c r="AG12" s="845"/>
      <c r="AH12" s="872">
        <f>SUM(AH8:AM11)</f>
        <v>0</v>
      </c>
      <c r="AI12" s="873"/>
      <c r="AJ12" s="873"/>
      <c r="AK12" s="873"/>
      <c r="AL12" s="873"/>
      <c r="AM12" s="874"/>
      <c r="AN12" s="178"/>
      <c r="AO12" s="13"/>
      <c r="AP12" s="12"/>
      <c r="AQ12" s="10"/>
    </row>
    <row r="13" spans="1:47" s="4" customFormat="1" ht="12" hidden="1" customHeight="1" x14ac:dyDescent="0.15">
      <c r="A13" s="11"/>
      <c r="B13" s="10"/>
      <c r="C13" s="12"/>
      <c r="D13" s="12"/>
      <c r="E13" s="12"/>
      <c r="F13" s="12"/>
      <c r="G13" s="12"/>
      <c r="H13" s="12"/>
      <c r="I13" s="12"/>
      <c r="J13" s="12"/>
      <c r="K13" s="12"/>
      <c r="L13" s="12"/>
      <c r="M13" s="12"/>
      <c r="N13" s="12"/>
      <c r="O13" s="12"/>
      <c r="P13" s="12"/>
      <c r="Q13" s="12"/>
      <c r="R13" s="10"/>
      <c r="S13" s="10"/>
      <c r="T13" s="10"/>
      <c r="U13" s="10"/>
      <c r="V13" s="10"/>
      <c r="W13" s="10"/>
      <c r="X13" s="10"/>
      <c r="Y13" s="10"/>
      <c r="Z13" s="10"/>
      <c r="AA13" s="10"/>
      <c r="AB13" s="10"/>
      <c r="AC13" s="10"/>
      <c r="AD13" s="10"/>
      <c r="AE13" s="10"/>
      <c r="AF13" s="10"/>
      <c r="AG13" s="10"/>
      <c r="AH13" s="10"/>
      <c r="AI13" s="10"/>
      <c r="AJ13" s="10"/>
      <c r="AK13" s="10"/>
      <c r="AL13" s="10"/>
      <c r="AM13" s="10"/>
      <c r="AN13" s="10"/>
      <c r="AO13" s="13"/>
      <c r="AP13" s="12"/>
      <c r="AQ13" s="10"/>
      <c r="AU13" s="5"/>
    </row>
    <row r="14" spans="1:47" ht="16.5" customHeight="1" thickBot="1" x14ac:dyDescent="0.2">
      <c r="A14" s="182"/>
      <c r="B14" s="1"/>
      <c r="C14" s="1" t="s">
        <v>555</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O14" s="2"/>
    </row>
    <row r="15" spans="1:47" ht="24" customHeight="1" x14ac:dyDescent="0.15">
      <c r="A15" s="182"/>
      <c r="B15" s="1"/>
      <c r="C15" s="858" t="s">
        <v>409</v>
      </c>
      <c r="D15" s="859"/>
      <c r="E15" s="859"/>
      <c r="F15" s="859"/>
      <c r="G15" s="859"/>
      <c r="H15" s="859"/>
      <c r="I15" s="859"/>
      <c r="J15" s="886" t="s">
        <v>214</v>
      </c>
      <c r="K15" s="886"/>
      <c r="L15" s="886"/>
      <c r="M15" s="886"/>
      <c r="N15" s="886"/>
      <c r="O15" s="886"/>
      <c r="P15" s="886"/>
      <c r="Q15" s="886"/>
      <c r="R15" s="886"/>
      <c r="S15" s="886"/>
      <c r="T15" s="886"/>
      <c r="U15" s="886"/>
      <c r="V15" s="886"/>
      <c r="W15" s="886"/>
      <c r="X15" s="886"/>
      <c r="Y15" s="886"/>
      <c r="Z15" s="886"/>
      <c r="AA15" s="886"/>
      <c r="AB15" s="886"/>
      <c r="AC15" s="886"/>
      <c r="AD15" s="886"/>
      <c r="AE15" s="886"/>
      <c r="AF15" s="886"/>
      <c r="AG15" s="886"/>
      <c r="AH15" s="886"/>
      <c r="AI15" s="886"/>
      <c r="AJ15" s="886"/>
      <c r="AK15" s="886"/>
      <c r="AL15" s="886"/>
      <c r="AM15" s="887"/>
      <c r="AN15" s="226"/>
      <c r="AO15" s="2"/>
    </row>
    <row r="16" spans="1:47" ht="50.1" customHeight="1" x14ac:dyDescent="0.15">
      <c r="A16" s="182"/>
      <c r="B16" s="1"/>
      <c r="C16" s="888"/>
      <c r="D16" s="889"/>
      <c r="E16" s="889"/>
      <c r="F16" s="889"/>
      <c r="G16" s="889"/>
      <c r="H16" s="889"/>
      <c r="I16" s="890"/>
      <c r="J16" s="850"/>
      <c r="K16" s="851"/>
      <c r="L16" s="851"/>
      <c r="M16" s="851"/>
      <c r="N16" s="852"/>
      <c r="O16" s="852"/>
      <c r="P16" s="852"/>
      <c r="Q16" s="852"/>
      <c r="R16" s="852"/>
      <c r="S16" s="852"/>
      <c r="T16" s="852"/>
      <c r="U16" s="852"/>
      <c r="V16" s="852"/>
      <c r="W16" s="852"/>
      <c r="X16" s="852"/>
      <c r="Y16" s="852"/>
      <c r="Z16" s="852"/>
      <c r="AA16" s="852"/>
      <c r="AB16" s="852"/>
      <c r="AC16" s="852"/>
      <c r="AD16" s="852"/>
      <c r="AE16" s="852"/>
      <c r="AF16" s="852"/>
      <c r="AG16" s="852"/>
      <c r="AH16" s="852"/>
      <c r="AI16" s="852"/>
      <c r="AJ16" s="852"/>
      <c r="AK16" s="852"/>
      <c r="AL16" s="852"/>
      <c r="AM16" s="853"/>
      <c r="AN16" s="232"/>
      <c r="AO16" s="2"/>
    </row>
    <row r="17" spans="1:49" ht="50.1" customHeight="1" thickBot="1" x14ac:dyDescent="0.2">
      <c r="A17" s="182"/>
      <c r="B17" s="1"/>
      <c r="C17" s="891"/>
      <c r="D17" s="892"/>
      <c r="E17" s="892"/>
      <c r="F17" s="892"/>
      <c r="G17" s="892"/>
      <c r="H17" s="892"/>
      <c r="I17" s="893"/>
      <c r="J17" s="854"/>
      <c r="K17" s="855"/>
      <c r="L17" s="855"/>
      <c r="M17" s="855"/>
      <c r="N17" s="855"/>
      <c r="O17" s="855"/>
      <c r="P17" s="855"/>
      <c r="Q17" s="855"/>
      <c r="R17" s="855"/>
      <c r="S17" s="855"/>
      <c r="T17" s="855"/>
      <c r="U17" s="855"/>
      <c r="V17" s="855"/>
      <c r="W17" s="855"/>
      <c r="X17" s="855"/>
      <c r="Y17" s="855"/>
      <c r="Z17" s="855"/>
      <c r="AA17" s="855"/>
      <c r="AB17" s="855"/>
      <c r="AC17" s="855"/>
      <c r="AD17" s="855"/>
      <c r="AE17" s="855"/>
      <c r="AF17" s="855"/>
      <c r="AG17" s="855"/>
      <c r="AH17" s="855"/>
      <c r="AI17" s="855"/>
      <c r="AJ17" s="855"/>
      <c r="AK17" s="855"/>
      <c r="AL17" s="855"/>
      <c r="AM17" s="856"/>
      <c r="AN17" s="232"/>
      <c r="AO17" s="2"/>
    </row>
    <row r="18" spans="1:49" x14ac:dyDescent="0.15">
      <c r="A18" s="182"/>
      <c r="B18" s="1"/>
      <c r="AO18" s="2"/>
    </row>
    <row r="19" spans="1:49" ht="16.5" customHeight="1" thickBot="1" x14ac:dyDescent="0.2">
      <c r="A19" s="182"/>
      <c r="B19" s="1"/>
      <c r="C19" s="1" t="s">
        <v>215</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O19" s="1"/>
      <c r="AP19" s="182"/>
      <c r="AQ19" s="1"/>
      <c r="AR19" s="1"/>
      <c r="AS19" s="1"/>
    </row>
    <row r="20" spans="1:49" ht="99.95" customHeight="1" thickBot="1" x14ac:dyDescent="0.2">
      <c r="A20" s="182"/>
      <c r="B20" s="1"/>
      <c r="C20" s="894"/>
      <c r="D20" s="895"/>
      <c r="E20" s="895"/>
      <c r="F20" s="895"/>
      <c r="G20" s="895"/>
      <c r="H20" s="895"/>
      <c r="I20" s="895"/>
      <c r="J20" s="895"/>
      <c r="K20" s="895"/>
      <c r="L20" s="895"/>
      <c r="M20" s="895"/>
      <c r="N20" s="895"/>
      <c r="O20" s="895"/>
      <c r="P20" s="895"/>
      <c r="Q20" s="895"/>
      <c r="R20" s="895"/>
      <c r="S20" s="895"/>
      <c r="T20" s="895"/>
      <c r="U20" s="895"/>
      <c r="V20" s="895"/>
      <c r="W20" s="895"/>
      <c r="X20" s="895"/>
      <c r="Y20" s="895"/>
      <c r="Z20" s="895"/>
      <c r="AA20" s="895"/>
      <c r="AB20" s="895"/>
      <c r="AC20" s="895"/>
      <c r="AD20" s="895"/>
      <c r="AE20" s="895"/>
      <c r="AF20" s="895"/>
      <c r="AG20" s="895"/>
      <c r="AH20" s="895"/>
      <c r="AI20" s="895"/>
      <c r="AJ20" s="895"/>
      <c r="AK20" s="895"/>
      <c r="AL20" s="895"/>
      <c r="AM20" s="896"/>
      <c r="AO20" s="1"/>
      <c r="AP20" s="182"/>
      <c r="AQ20" s="1"/>
      <c r="AR20" s="1"/>
      <c r="AS20" s="1"/>
    </row>
    <row r="21" spans="1:49" x14ac:dyDescent="0.15">
      <c r="A21" s="18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O21" s="1"/>
      <c r="AP21" s="182"/>
      <c r="AQ21" s="1"/>
      <c r="AR21" s="1"/>
      <c r="AS21" s="1"/>
    </row>
    <row r="22" spans="1:49" ht="16.5" customHeight="1" thickBot="1" x14ac:dyDescent="0.2">
      <c r="A22" s="182"/>
      <c r="B22" s="1"/>
      <c r="C22" s="1" t="s">
        <v>55</v>
      </c>
      <c r="AO22" s="2"/>
    </row>
    <row r="23" spans="1:49" ht="24" customHeight="1" x14ac:dyDescent="0.15">
      <c r="A23" s="182"/>
      <c r="B23" s="1"/>
      <c r="C23" s="209"/>
      <c r="D23" s="510" t="s">
        <v>291</v>
      </c>
      <c r="E23" s="510"/>
      <c r="F23" s="510"/>
      <c r="G23" s="510"/>
      <c r="H23" s="510"/>
      <c r="I23" s="510"/>
      <c r="J23" s="510"/>
      <c r="K23" s="510"/>
      <c r="L23" s="510"/>
      <c r="M23" s="510"/>
      <c r="N23" s="510"/>
      <c r="O23" s="210"/>
      <c r="P23" s="211"/>
      <c r="Q23" s="511" t="s">
        <v>551</v>
      </c>
      <c r="R23" s="511"/>
      <c r="S23" s="511"/>
      <c r="T23" s="511"/>
      <c r="U23" s="511"/>
      <c r="V23" s="511"/>
      <c r="W23" s="511"/>
      <c r="X23" s="512" t="str">
        <f>その1!AD20</f>
        <v/>
      </c>
      <c r="Y23" s="512"/>
      <c r="Z23" s="512"/>
      <c r="AA23" s="512"/>
      <c r="AB23" s="512"/>
      <c r="AC23" s="512"/>
      <c r="AD23" s="512"/>
      <c r="AE23" s="512"/>
      <c r="AF23" s="512"/>
      <c r="AG23" s="512"/>
      <c r="AH23" s="512"/>
      <c r="AI23" s="512"/>
      <c r="AJ23" s="512"/>
      <c r="AK23" s="838" t="s">
        <v>361</v>
      </c>
      <c r="AL23" s="838"/>
      <c r="AM23" s="839"/>
      <c r="AO23" s="2"/>
    </row>
    <row r="24" spans="1:49" ht="24" customHeight="1" thickBot="1" x14ac:dyDescent="0.2">
      <c r="A24" s="182"/>
      <c r="B24" s="1"/>
      <c r="C24" s="206"/>
      <c r="D24" s="509" t="s">
        <v>292</v>
      </c>
      <c r="E24" s="509"/>
      <c r="F24" s="509"/>
      <c r="G24" s="509"/>
      <c r="H24" s="509"/>
      <c r="I24" s="509"/>
      <c r="J24" s="509"/>
      <c r="K24" s="509"/>
      <c r="L24" s="509"/>
      <c r="M24" s="509"/>
      <c r="N24" s="509"/>
      <c r="O24" s="207"/>
      <c r="P24" s="212"/>
      <c r="Q24" s="526" t="s">
        <v>556</v>
      </c>
      <c r="R24" s="526"/>
      <c r="S24" s="526"/>
      <c r="T24" s="526"/>
      <c r="U24" s="526"/>
      <c r="V24" s="526"/>
      <c r="W24" s="526"/>
      <c r="X24" s="527">
        <f>'その5（非公表）'!M42</f>
        <v>0</v>
      </c>
      <c r="Y24" s="527"/>
      <c r="Z24" s="527"/>
      <c r="AA24" s="527"/>
      <c r="AB24" s="527"/>
      <c r="AC24" s="527"/>
      <c r="AD24" s="527"/>
      <c r="AE24" s="527"/>
      <c r="AF24" s="527"/>
      <c r="AG24" s="527"/>
      <c r="AH24" s="527"/>
      <c r="AI24" s="527"/>
      <c r="AJ24" s="527"/>
      <c r="AK24" s="875" t="s">
        <v>207</v>
      </c>
      <c r="AL24" s="875"/>
      <c r="AM24" s="876"/>
      <c r="AO24" s="2"/>
    </row>
    <row r="25" spans="1:49" ht="12" customHeight="1" x14ac:dyDescent="0.15">
      <c r="A25" s="182"/>
      <c r="B25" s="1"/>
      <c r="AO25" s="2"/>
    </row>
    <row r="26" spans="1:49" ht="12.75" thickBot="1" x14ac:dyDescent="0.2">
      <c r="A26" s="182"/>
      <c r="B26" s="1"/>
      <c r="C26" s="1" t="s">
        <v>56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O26" s="2"/>
    </row>
    <row r="27" spans="1:49" ht="26.25" customHeight="1" x14ac:dyDescent="0.15">
      <c r="A27" s="182"/>
      <c r="B27" s="1"/>
      <c r="C27" s="189"/>
      <c r="D27" s="865" t="s">
        <v>61</v>
      </c>
      <c r="E27" s="865"/>
      <c r="F27" s="865"/>
      <c r="G27" s="865"/>
      <c r="H27" s="865"/>
      <c r="I27" s="865"/>
      <c r="J27" s="865"/>
      <c r="K27" s="865"/>
      <c r="L27" s="865"/>
      <c r="M27" s="865"/>
      <c r="N27" s="865"/>
      <c r="O27" s="865"/>
      <c r="P27" s="865"/>
      <c r="Q27" s="190"/>
      <c r="R27" s="866"/>
      <c r="S27" s="867"/>
      <c r="T27" s="867"/>
      <c r="U27" s="867"/>
      <c r="V27" s="867"/>
      <c r="W27" s="867"/>
      <c r="X27" s="867"/>
      <c r="Y27" s="867"/>
      <c r="Z27" s="867"/>
      <c r="AA27" s="867"/>
      <c r="AB27" s="867"/>
      <c r="AC27" s="867"/>
      <c r="AD27" s="867"/>
      <c r="AE27" s="867"/>
      <c r="AF27" s="867"/>
      <c r="AG27" s="867"/>
      <c r="AH27" s="867"/>
      <c r="AI27" s="867"/>
      <c r="AJ27" s="867"/>
      <c r="AK27" s="867"/>
      <c r="AL27" s="867"/>
      <c r="AM27" s="868"/>
      <c r="AO27" s="2"/>
    </row>
    <row r="28" spans="1:49" ht="26.25" customHeight="1" x14ac:dyDescent="0.15">
      <c r="A28" s="182"/>
      <c r="B28" s="1"/>
      <c r="C28" s="276"/>
      <c r="D28" s="549" t="s">
        <v>62</v>
      </c>
      <c r="E28" s="549"/>
      <c r="F28" s="549"/>
      <c r="G28" s="549"/>
      <c r="H28" s="549"/>
      <c r="I28" s="549"/>
      <c r="J28" s="549"/>
      <c r="K28" s="549"/>
      <c r="L28" s="549"/>
      <c r="M28" s="549"/>
      <c r="N28" s="549"/>
      <c r="O28" s="549"/>
      <c r="P28" s="549"/>
      <c r="Q28" s="196"/>
      <c r="R28" s="862"/>
      <c r="S28" s="863"/>
      <c r="T28" s="863"/>
      <c r="U28" s="863"/>
      <c r="V28" s="863"/>
      <c r="W28" s="863"/>
      <c r="X28" s="863"/>
      <c r="Y28" s="863"/>
      <c r="Z28" s="863"/>
      <c r="AA28" s="863"/>
      <c r="AB28" s="863"/>
      <c r="AC28" s="863"/>
      <c r="AD28" s="863"/>
      <c r="AE28" s="863"/>
      <c r="AF28" s="863"/>
      <c r="AG28" s="863"/>
      <c r="AH28" s="863"/>
      <c r="AI28" s="863"/>
      <c r="AJ28" s="863"/>
      <c r="AK28" s="863"/>
      <c r="AL28" s="863"/>
      <c r="AM28" s="864"/>
      <c r="AO28" s="2"/>
    </row>
    <row r="29" spans="1:49" ht="26.25" customHeight="1" x14ac:dyDescent="0.15">
      <c r="A29" s="182"/>
      <c r="B29" s="1"/>
      <c r="C29" s="277"/>
      <c r="D29" s="515" t="s">
        <v>63</v>
      </c>
      <c r="E29" s="515"/>
      <c r="F29" s="181"/>
      <c r="G29" s="195"/>
      <c r="H29" s="860" t="s">
        <v>64</v>
      </c>
      <c r="I29" s="860"/>
      <c r="J29" s="860"/>
      <c r="K29" s="860"/>
      <c r="L29" s="860"/>
      <c r="M29" s="860"/>
      <c r="N29" s="860"/>
      <c r="O29" s="860"/>
      <c r="P29" s="860"/>
      <c r="Q29" s="278"/>
      <c r="R29" s="862"/>
      <c r="S29" s="863"/>
      <c r="T29" s="863"/>
      <c r="U29" s="863"/>
      <c r="V29" s="863"/>
      <c r="W29" s="863"/>
      <c r="X29" s="863"/>
      <c r="Y29" s="863"/>
      <c r="Z29" s="863"/>
      <c r="AA29" s="863"/>
      <c r="AB29" s="863"/>
      <c r="AC29" s="863"/>
      <c r="AD29" s="863"/>
      <c r="AE29" s="863"/>
      <c r="AF29" s="863"/>
      <c r="AG29" s="863"/>
      <c r="AH29" s="863"/>
      <c r="AI29" s="863"/>
      <c r="AJ29" s="863"/>
      <c r="AK29" s="863"/>
      <c r="AL29" s="863"/>
      <c r="AM29" s="864"/>
      <c r="AO29" s="2"/>
    </row>
    <row r="30" spans="1:49" ht="26.25" customHeight="1" x14ac:dyDescent="0.15">
      <c r="A30" s="182"/>
      <c r="B30" s="1"/>
      <c r="C30" s="279"/>
      <c r="D30" s="518"/>
      <c r="E30" s="518"/>
      <c r="F30" s="2"/>
      <c r="G30" s="195"/>
      <c r="H30" s="860" t="s">
        <v>65</v>
      </c>
      <c r="I30" s="860"/>
      <c r="J30" s="860"/>
      <c r="K30" s="860"/>
      <c r="L30" s="860"/>
      <c r="M30" s="860"/>
      <c r="N30" s="860"/>
      <c r="O30" s="860"/>
      <c r="P30" s="860"/>
      <c r="Q30" s="278"/>
      <c r="R30" s="862"/>
      <c r="S30" s="863"/>
      <c r="T30" s="863"/>
      <c r="U30" s="863"/>
      <c r="V30" s="863"/>
      <c r="W30" s="863"/>
      <c r="X30" s="863"/>
      <c r="Y30" s="863"/>
      <c r="Z30" s="863"/>
      <c r="AA30" s="863"/>
      <c r="AB30" s="863"/>
      <c r="AC30" s="863"/>
      <c r="AD30" s="863"/>
      <c r="AE30" s="863"/>
      <c r="AF30" s="863"/>
      <c r="AG30" s="863"/>
      <c r="AH30" s="863"/>
      <c r="AI30" s="863"/>
      <c r="AJ30" s="863"/>
      <c r="AK30" s="863"/>
      <c r="AL30" s="863"/>
      <c r="AM30" s="864"/>
      <c r="AO30" s="2"/>
    </row>
    <row r="31" spans="1:49" ht="26.25" customHeight="1" thickBot="1" x14ac:dyDescent="0.2">
      <c r="A31" s="182"/>
      <c r="B31" s="1"/>
      <c r="C31" s="280"/>
      <c r="D31" s="861"/>
      <c r="E31" s="861"/>
      <c r="F31" s="281"/>
      <c r="G31" s="282"/>
      <c r="H31" s="577" t="s">
        <v>66</v>
      </c>
      <c r="I31" s="577"/>
      <c r="J31" s="577"/>
      <c r="K31" s="577"/>
      <c r="L31" s="577"/>
      <c r="M31" s="577"/>
      <c r="N31" s="577"/>
      <c r="O31" s="577"/>
      <c r="P31" s="577"/>
      <c r="Q31" s="283"/>
      <c r="R31" s="914"/>
      <c r="S31" s="915"/>
      <c r="T31" s="915"/>
      <c r="U31" s="915"/>
      <c r="V31" s="915"/>
      <c r="W31" s="915"/>
      <c r="X31" s="915"/>
      <c r="Y31" s="915"/>
      <c r="Z31" s="915"/>
      <c r="AA31" s="915"/>
      <c r="AB31" s="915"/>
      <c r="AC31" s="915"/>
      <c r="AD31" s="915"/>
      <c r="AE31" s="915"/>
      <c r="AF31" s="915"/>
      <c r="AG31" s="915"/>
      <c r="AH31" s="915"/>
      <c r="AI31" s="915"/>
      <c r="AJ31" s="915"/>
      <c r="AK31" s="915"/>
      <c r="AL31" s="915"/>
      <c r="AM31" s="916"/>
      <c r="AO31" s="2"/>
      <c r="AP31" s="186"/>
      <c r="AQ31" s="186"/>
      <c r="AR31" s="186"/>
      <c r="AS31" s="186"/>
      <c r="AT31" s="186"/>
      <c r="AU31" s="186"/>
      <c r="AV31" s="186"/>
      <c r="AW31" s="186"/>
    </row>
    <row r="32" spans="1:49" ht="12" customHeight="1" x14ac:dyDescent="0.15">
      <c r="A32" s="182"/>
      <c r="B32" s="1"/>
      <c r="C32" s="222"/>
      <c r="D32" s="222"/>
      <c r="E32" s="222"/>
      <c r="F32" s="222"/>
      <c r="G32" s="222"/>
      <c r="H32" s="222"/>
      <c r="I32" s="222"/>
      <c r="J32" s="222"/>
      <c r="K32" s="222"/>
      <c r="L32" s="222"/>
      <c r="M32" s="222"/>
      <c r="N32" s="222"/>
      <c r="O32" s="222"/>
      <c r="P32" s="222"/>
      <c r="Q32" s="222"/>
      <c r="R32" s="284"/>
      <c r="S32" s="284"/>
      <c r="T32" s="284"/>
      <c r="U32" s="284"/>
      <c r="V32" s="284"/>
      <c r="W32" s="284"/>
      <c r="X32" s="226"/>
      <c r="Y32" s="226"/>
      <c r="Z32" s="226"/>
      <c r="AA32" s="226"/>
      <c r="AB32" s="226"/>
      <c r="AC32" s="226"/>
      <c r="AD32" s="226"/>
      <c r="AE32" s="226"/>
      <c r="AF32" s="226"/>
      <c r="AG32" s="226"/>
      <c r="AH32" s="226"/>
      <c r="AI32" s="226"/>
      <c r="AJ32" s="226"/>
      <c r="AK32" s="226"/>
      <c r="AL32" s="226"/>
      <c r="AM32" s="226"/>
      <c r="AN32" s="226"/>
      <c r="AO32" s="2"/>
      <c r="AP32" s="186"/>
      <c r="AR32" s="186"/>
      <c r="AS32" s="186"/>
      <c r="AT32" s="186"/>
      <c r="AU32" s="186"/>
      <c r="AV32" s="186"/>
      <c r="AW32" s="186"/>
    </row>
    <row r="33" spans="1:42" ht="18" customHeight="1" thickBot="1" x14ac:dyDescent="0.2">
      <c r="A33" s="182"/>
      <c r="B33" s="1"/>
      <c r="C33" s="1" t="s">
        <v>57</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O33" s="2"/>
      <c r="AP33" s="1"/>
    </row>
    <row r="34" spans="1:42" ht="19.5" customHeight="1" x14ac:dyDescent="0.15">
      <c r="A34" s="182"/>
      <c r="B34" s="1"/>
      <c r="C34" s="912" t="s">
        <v>567</v>
      </c>
      <c r="D34" s="913"/>
      <c r="E34" s="913"/>
      <c r="F34" s="913"/>
      <c r="G34" s="913"/>
      <c r="H34" s="913"/>
      <c r="I34" s="913"/>
      <c r="J34" s="913"/>
      <c r="K34" s="913"/>
      <c r="L34" s="913"/>
      <c r="M34" s="913"/>
      <c r="N34" s="913"/>
      <c r="O34" s="913"/>
      <c r="P34" s="913"/>
      <c r="Q34" s="913"/>
      <c r="R34" s="913"/>
      <c r="S34" s="913"/>
      <c r="T34" s="913"/>
      <c r="U34" s="913"/>
      <c r="V34" s="913"/>
      <c r="W34" s="913"/>
      <c r="X34" s="913"/>
      <c r="Y34" s="913"/>
      <c r="Z34" s="913"/>
      <c r="AA34" s="913"/>
      <c r="AB34" s="913"/>
      <c r="AC34" s="910" t="s">
        <v>149</v>
      </c>
      <c r="AD34" s="910"/>
      <c r="AE34" s="910"/>
      <c r="AF34" s="911"/>
      <c r="AG34" s="909">
        <v>1</v>
      </c>
      <c r="AH34" s="859"/>
      <c r="AI34" s="682"/>
      <c r="AJ34" s="687" t="s">
        <v>565</v>
      </c>
      <c r="AK34" s="688"/>
      <c r="AL34" s="688"/>
      <c r="AM34" s="689"/>
      <c r="AO34" s="2"/>
    </row>
    <row r="35" spans="1:42" ht="19.5" customHeight="1" x14ac:dyDescent="0.15">
      <c r="A35" s="182"/>
      <c r="B35" s="1"/>
      <c r="C35" s="903" t="s">
        <v>531</v>
      </c>
      <c r="D35" s="904"/>
      <c r="E35" s="904"/>
      <c r="F35" s="904"/>
      <c r="G35" s="904"/>
      <c r="H35" s="904"/>
      <c r="I35" s="904"/>
      <c r="J35" s="904"/>
      <c r="K35" s="904"/>
      <c r="L35" s="904"/>
      <c r="M35" s="904"/>
      <c r="N35" s="904"/>
      <c r="O35" s="904"/>
      <c r="P35" s="904"/>
      <c r="Q35" s="904"/>
      <c r="R35" s="904"/>
      <c r="S35" s="904"/>
      <c r="T35" s="904"/>
      <c r="U35" s="904"/>
      <c r="V35" s="904"/>
      <c r="W35" s="904"/>
      <c r="X35" s="904"/>
      <c r="Y35" s="904"/>
      <c r="Z35" s="904"/>
      <c r="AA35" s="904"/>
      <c r="AB35" s="904"/>
      <c r="AC35" s="905" t="s">
        <v>149</v>
      </c>
      <c r="AD35" s="905"/>
      <c r="AE35" s="905"/>
      <c r="AF35" s="906"/>
      <c r="AG35" s="898">
        <v>2</v>
      </c>
      <c r="AH35" s="507"/>
      <c r="AI35" s="508"/>
      <c r="AJ35" s="842" t="s">
        <v>565</v>
      </c>
      <c r="AK35" s="843"/>
      <c r="AL35" s="843"/>
      <c r="AM35" s="844"/>
      <c r="AO35" s="2"/>
    </row>
    <row r="36" spans="1:42" ht="19.5" customHeight="1" x14ac:dyDescent="0.15">
      <c r="A36" s="182"/>
      <c r="B36" s="1"/>
      <c r="C36" s="840"/>
      <c r="D36" s="841"/>
      <c r="E36" s="841"/>
      <c r="F36" s="841"/>
      <c r="G36" s="841"/>
      <c r="H36" s="841"/>
      <c r="I36" s="841"/>
      <c r="J36" s="841"/>
      <c r="K36" s="841"/>
      <c r="L36" s="841"/>
      <c r="M36" s="841"/>
      <c r="N36" s="841"/>
      <c r="O36" s="841"/>
      <c r="P36" s="841"/>
      <c r="Q36" s="841"/>
      <c r="R36" s="841"/>
      <c r="S36" s="841"/>
      <c r="T36" s="841"/>
      <c r="U36" s="841"/>
      <c r="V36" s="841"/>
      <c r="W36" s="841"/>
      <c r="X36" s="841"/>
      <c r="Y36" s="841"/>
      <c r="Z36" s="841"/>
      <c r="AA36" s="841"/>
      <c r="AB36" s="841"/>
      <c r="AC36" s="905" t="s">
        <v>149</v>
      </c>
      <c r="AD36" s="905"/>
      <c r="AE36" s="905"/>
      <c r="AF36" s="906"/>
      <c r="AG36" s="557"/>
      <c r="AH36" s="832"/>
      <c r="AI36" s="555"/>
      <c r="AJ36" s="842" t="s">
        <v>565</v>
      </c>
      <c r="AK36" s="843"/>
      <c r="AL36" s="843"/>
      <c r="AM36" s="844"/>
      <c r="AO36" s="2"/>
    </row>
    <row r="37" spans="1:42" ht="19.5" customHeight="1" thickBot="1" x14ac:dyDescent="0.2">
      <c r="A37" s="182"/>
      <c r="B37" s="1"/>
      <c r="C37" s="917"/>
      <c r="D37" s="918"/>
      <c r="E37" s="918"/>
      <c r="F37" s="918"/>
      <c r="G37" s="918"/>
      <c r="H37" s="918"/>
      <c r="I37" s="918"/>
      <c r="J37" s="918"/>
      <c r="K37" s="918"/>
      <c r="L37" s="918"/>
      <c r="M37" s="918"/>
      <c r="N37" s="918"/>
      <c r="O37" s="918"/>
      <c r="P37" s="918"/>
      <c r="Q37" s="918"/>
      <c r="R37" s="918"/>
      <c r="S37" s="918"/>
      <c r="T37" s="918"/>
      <c r="U37" s="918"/>
      <c r="V37" s="918"/>
      <c r="W37" s="918"/>
      <c r="X37" s="918"/>
      <c r="Y37" s="918"/>
      <c r="Z37" s="918"/>
      <c r="AA37" s="918"/>
      <c r="AB37" s="918"/>
      <c r="AC37" s="907" t="s">
        <v>149</v>
      </c>
      <c r="AD37" s="907"/>
      <c r="AE37" s="907"/>
      <c r="AF37" s="908"/>
      <c r="AG37" s="900"/>
      <c r="AH37" s="901"/>
      <c r="AI37" s="902"/>
      <c r="AJ37" s="833" t="s">
        <v>565</v>
      </c>
      <c r="AK37" s="834"/>
      <c r="AL37" s="834"/>
      <c r="AM37" s="835"/>
      <c r="AO37" s="2"/>
    </row>
    <row r="38" spans="1:42" s="289" customFormat="1" ht="13.5" x14ac:dyDescent="0.15">
      <c r="A38" s="285"/>
      <c r="B38" s="286"/>
      <c r="C38" s="899" t="s">
        <v>150</v>
      </c>
      <c r="D38" s="899"/>
      <c r="E38" s="899"/>
      <c r="F38" s="899"/>
      <c r="G38" s="899"/>
      <c r="H38" s="899"/>
      <c r="I38" s="899"/>
      <c r="J38" s="899"/>
      <c r="K38" s="899"/>
      <c r="L38" s="899"/>
      <c r="M38" s="899"/>
      <c r="N38" s="899"/>
      <c r="O38" s="899"/>
      <c r="P38" s="899"/>
      <c r="Q38" s="899"/>
      <c r="R38" s="899"/>
      <c r="S38" s="899"/>
      <c r="T38" s="899"/>
      <c r="U38" s="899"/>
      <c r="V38" s="899"/>
      <c r="W38" s="899"/>
      <c r="X38" s="899"/>
      <c r="Y38" s="899"/>
      <c r="Z38" s="899"/>
      <c r="AA38" s="899"/>
      <c r="AB38" s="899"/>
      <c r="AC38" s="899"/>
      <c r="AD38" s="899"/>
      <c r="AE38" s="899"/>
      <c r="AF38" s="899"/>
      <c r="AG38" s="899"/>
      <c r="AH38" s="899"/>
      <c r="AI38" s="899"/>
      <c r="AJ38" s="899"/>
      <c r="AK38" s="899"/>
      <c r="AL38" s="899"/>
      <c r="AM38" s="899"/>
      <c r="AN38" s="287"/>
      <c r="AO38" s="288"/>
      <c r="AP38" s="287"/>
    </row>
    <row r="39" spans="1:42" s="289" customFormat="1" ht="13.5" x14ac:dyDescent="0.15">
      <c r="A39" s="285"/>
      <c r="B39" s="286"/>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8"/>
      <c r="AP39" s="287"/>
    </row>
    <row r="40" spans="1:42" s="1" customFormat="1" ht="3" customHeight="1" x14ac:dyDescent="0.15">
      <c r="A40" s="203"/>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5"/>
    </row>
    <row r="41" spans="1:42" ht="12" customHeight="1" x14ac:dyDescent="0.15">
      <c r="A41" s="1"/>
      <c r="B41" s="1"/>
      <c r="C41" s="28"/>
      <c r="D41" s="1"/>
      <c r="E41" s="1"/>
      <c r="F41" s="1"/>
      <c r="G41" s="1"/>
      <c r="H41" s="1"/>
      <c r="I41" s="1"/>
      <c r="J41" s="1"/>
      <c r="K41" s="1"/>
      <c r="L41" s="1"/>
      <c r="M41" s="1"/>
      <c r="N41" s="1"/>
      <c r="O41" s="1"/>
      <c r="P41" s="1"/>
      <c r="Q41" s="1"/>
      <c r="R41" s="1"/>
      <c r="S41" s="290"/>
      <c r="T41" s="1"/>
      <c r="U41" s="1"/>
      <c r="V41" s="214"/>
      <c r="W41" s="214"/>
      <c r="X41" s="214"/>
      <c r="Y41" s="214"/>
      <c r="Z41" s="214"/>
      <c r="AA41" s="214"/>
      <c r="AB41" s="214"/>
      <c r="AC41" s="214"/>
      <c r="AD41" s="214"/>
      <c r="AE41" s="214"/>
      <c r="AF41" s="214"/>
      <c r="AG41" s="214"/>
      <c r="AH41" s="214"/>
      <c r="AI41" s="214"/>
      <c r="AJ41" s="214"/>
      <c r="AK41" s="214"/>
      <c r="AL41" s="214"/>
      <c r="AM41" s="214"/>
      <c r="AN41" s="214"/>
      <c r="AO41" s="259" t="s">
        <v>575</v>
      </c>
    </row>
    <row r="42" spans="1:42" ht="12"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O42" s="1"/>
    </row>
    <row r="43" spans="1:42" ht="12"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O43" s="1"/>
    </row>
    <row r="44" spans="1:42" x14ac:dyDescent="0.15">
      <c r="A44" s="1"/>
      <c r="B44" s="1"/>
      <c r="AO44" s="1"/>
    </row>
    <row r="45" spans="1:42" x14ac:dyDescent="0.15">
      <c r="A45" s="1"/>
      <c r="B45" s="1"/>
      <c r="AO45" s="1"/>
    </row>
    <row r="46" spans="1:42" x14ac:dyDescent="0.15">
      <c r="A46" s="1"/>
      <c r="B46" s="1"/>
      <c r="AO46" s="1"/>
    </row>
    <row r="47" spans="1:42" x14ac:dyDescent="0.15">
      <c r="A47" s="1"/>
      <c r="B47" s="1"/>
    </row>
  </sheetData>
  <sheetProtection algorithmName="SHA-512" hashValue="W0wPbG0BArGMyXs0VzEuJsuUwCWoMAScD9hOuHyTBXjXQjNMYdpeFkAN1du3ekJnnNAD5GBSpypq96wBp/rkRA==" saltValue="VCLnM+aBgeSUQxhq+YDoeA==" spinCount="100000" sheet="1" selectLockedCells="1"/>
  <mergeCells count="72">
    <mergeCell ref="AG35:AI35"/>
    <mergeCell ref="H31:P31"/>
    <mergeCell ref="R28:AM28"/>
    <mergeCell ref="C38:AM38"/>
    <mergeCell ref="AJ34:AM34"/>
    <mergeCell ref="AG37:AI37"/>
    <mergeCell ref="C35:AB35"/>
    <mergeCell ref="AJ36:AM36"/>
    <mergeCell ref="AC35:AF35"/>
    <mergeCell ref="AC36:AF36"/>
    <mergeCell ref="AC37:AF37"/>
    <mergeCell ref="AG34:AI34"/>
    <mergeCell ref="AC34:AF34"/>
    <mergeCell ref="C34:AB34"/>
    <mergeCell ref="R31:AM31"/>
    <mergeCell ref="C37:AB37"/>
    <mergeCell ref="C10:R10"/>
    <mergeCell ref="AH12:AM12"/>
    <mergeCell ref="AK24:AM24"/>
    <mergeCell ref="W10:AA10"/>
    <mergeCell ref="AB11:AG11"/>
    <mergeCell ref="C12:V12"/>
    <mergeCell ref="C11:R11"/>
    <mergeCell ref="W11:AA11"/>
    <mergeCell ref="D24:N24"/>
    <mergeCell ref="J15:AM15"/>
    <mergeCell ref="Q24:W24"/>
    <mergeCell ref="C16:I17"/>
    <mergeCell ref="C20:AM20"/>
    <mergeCell ref="T10:V10"/>
    <mergeCell ref="H29:P29"/>
    <mergeCell ref="D23:N23"/>
    <mergeCell ref="Q23:W23"/>
    <mergeCell ref="D29:E31"/>
    <mergeCell ref="H30:P30"/>
    <mergeCell ref="R30:AM30"/>
    <mergeCell ref="R29:AM29"/>
    <mergeCell ref="D27:P27"/>
    <mergeCell ref="R27:AM27"/>
    <mergeCell ref="D28:P28"/>
    <mergeCell ref="AG36:AI36"/>
    <mergeCell ref="AH7:AM7"/>
    <mergeCell ref="AJ37:AM37"/>
    <mergeCell ref="T11:V11"/>
    <mergeCell ref="AB10:AG10"/>
    <mergeCell ref="X23:AJ23"/>
    <mergeCell ref="X24:AJ24"/>
    <mergeCell ref="AK23:AM23"/>
    <mergeCell ref="C36:AB36"/>
    <mergeCell ref="AJ35:AM35"/>
    <mergeCell ref="AB12:AG12"/>
    <mergeCell ref="AH10:AM10"/>
    <mergeCell ref="AH11:AM11"/>
    <mergeCell ref="J16:AM17"/>
    <mergeCell ref="W12:AA12"/>
    <mergeCell ref="C15:I15"/>
    <mergeCell ref="D9:Q9"/>
    <mergeCell ref="T9:V9"/>
    <mergeCell ref="S5:S7"/>
    <mergeCell ref="T5:V7"/>
    <mergeCell ref="AB5:AM6"/>
    <mergeCell ref="AH9:AM9"/>
    <mergeCell ref="AB9:AG9"/>
    <mergeCell ref="W9:AA9"/>
    <mergeCell ref="T8:V8"/>
    <mergeCell ref="C5:R7"/>
    <mergeCell ref="AB8:AG8"/>
    <mergeCell ref="AH8:AM8"/>
    <mergeCell ref="D8:Q8"/>
    <mergeCell ref="W5:AA7"/>
    <mergeCell ref="W8:AA8"/>
    <mergeCell ref="AB7:AG7"/>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S139"/>
  <sheetViews>
    <sheetView showGridLines="0" view="pageBreakPreview" zoomScale="85" zoomScaleNormal="55" zoomScaleSheetLayoutView="85" zoomScalePageLayoutView="55" workbookViewId="0">
      <pane xSplit="1" ySplit="15" topLeftCell="B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25" defaultRowHeight="13.5" customHeight="1" x14ac:dyDescent="0.15"/>
  <cols>
    <col min="1" max="1" width="1.625" style="320" customWidth="1"/>
    <col min="2" max="2" width="5.625" style="320" customWidth="1"/>
    <col min="3" max="3" width="5.125" style="320" customWidth="1"/>
    <col min="4" max="4" width="4.375" style="320" customWidth="1"/>
    <col min="5" max="5" width="3.375" style="320" customWidth="1"/>
    <col min="6" max="7" width="5.125" style="320" customWidth="1"/>
    <col min="8" max="8" width="7.5" style="320" customWidth="1"/>
    <col min="9" max="10" width="7.625" style="320" customWidth="1"/>
    <col min="11" max="19" width="5.625" style="320" customWidth="1"/>
    <col min="20" max="20" width="10.875" style="320" customWidth="1"/>
    <col min="21" max="32" width="5.625" style="320" customWidth="1"/>
    <col min="33" max="33" width="7.375" style="320" customWidth="1"/>
    <col min="34" max="34" width="13.5" style="320" customWidth="1"/>
    <col min="35" max="35" width="32.625" style="320" customWidth="1"/>
    <col min="36" max="36" width="2.125" style="320" customWidth="1"/>
    <col min="37" max="42" width="4.125" style="320" hidden="1" customWidth="1"/>
    <col min="43" max="43" width="7" style="320" hidden="1" customWidth="1"/>
    <col min="44" max="44" width="8.5" style="320" hidden="1" customWidth="1"/>
    <col min="45" max="45" width="7" style="320" hidden="1" customWidth="1"/>
    <col min="46" max="46" width="8.5" style="320" hidden="1" customWidth="1"/>
    <col min="47" max="47" width="4.125" style="320" hidden="1" customWidth="1"/>
    <col min="48" max="52" width="6.375" style="320" hidden="1" customWidth="1"/>
    <col min="53" max="53" width="4.125" style="320" hidden="1" customWidth="1"/>
    <col min="54" max="54" width="16.875" style="320" hidden="1" customWidth="1"/>
    <col min="55" max="56" width="4.125" style="320" hidden="1" customWidth="1"/>
    <col min="57" max="58" width="5.625" style="320" hidden="1" customWidth="1"/>
    <col min="59" max="59" width="7" style="320" hidden="1" customWidth="1"/>
    <col min="60" max="61" width="5.625" style="320" hidden="1" customWidth="1"/>
    <col min="62" max="62" width="7" style="320" hidden="1" customWidth="1"/>
    <col min="63" max="64" width="5.625" style="320" hidden="1" customWidth="1"/>
    <col min="65" max="65" width="7" style="320" hidden="1" customWidth="1"/>
    <col min="66" max="69" width="6.375" style="320" hidden="1" customWidth="1"/>
    <col min="70" max="71" width="4.125" style="320" hidden="1" customWidth="1"/>
    <col min="72" max="73" width="4.125" style="320" customWidth="1"/>
    <col min="74" max="16384" width="4.125" style="320"/>
  </cols>
  <sheetData>
    <row r="1" spans="2:70" ht="10.5" customHeight="1" x14ac:dyDescent="0.15"/>
    <row r="2" spans="2:70" ht="10.5" customHeight="1" x14ac:dyDescent="0.15">
      <c r="B2" s="1486" t="s">
        <v>10</v>
      </c>
      <c r="C2" s="1486"/>
      <c r="D2" s="1486"/>
      <c r="E2" s="1486"/>
      <c r="F2" s="1486"/>
      <c r="G2" s="1486"/>
      <c r="H2" s="148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row>
    <row r="3" spans="2:70" ht="10.5" customHeight="1" x14ac:dyDescent="0.15">
      <c r="B3" s="1486"/>
      <c r="C3" s="1486"/>
      <c r="D3" s="1486"/>
      <c r="E3" s="1486"/>
      <c r="F3" s="1486"/>
      <c r="G3" s="1486"/>
      <c r="H3" s="1486"/>
      <c r="I3" s="327" t="s">
        <v>78</v>
      </c>
      <c r="J3" s="328" t="s">
        <v>11</v>
      </c>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row>
    <row r="4" spans="2:70" ht="10.5" customHeight="1" thickBot="1" x14ac:dyDescent="0.2">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row>
    <row r="5" spans="2:70" ht="15" customHeight="1" thickTop="1" x14ac:dyDescent="0.15">
      <c r="B5" s="1306" t="s">
        <v>79</v>
      </c>
      <c r="C5" s="1306"/>
      <c r="D5" s="1306"/>
      <c r="E5" s="1306"/>
      <c r="F5" s="1306"/>
      <c r="G5" s="1306"/>
      <c r="H5" s="1306"/>
      <c r="I5" s="1306"/>
      <c r="J5" s="1306"/>
      <c r="K5" s="1326">
        <f>提出書!AA3</f>
        <v>2024</v>
      </c>
      <c r="L5" s="1326"/>
      <c r="M5" s="1326"/>
      <c r="N5" s="329" t="s">
        <v>377</v>
      </c>
      <c r="O5" s="1326" t="str">
        <f>IF(提出書!AE3="","",提出書!AE3)</f>
        <v/>
      </c>
      <c r="P5" s="1326"/>
      <c r="Q5" s="329" t="s">
        <v>80</v>
      </c>
      <c r="R5" s="1326" t="str">
        <f>IF(提出書!AH3="","",提出書!AH3)</f>
        <v/>
      </c>
      <c r="S5" s="1326"/>
      <c r="T5" s="330" t="s">
        <v>81</v>
      </c>
      <c r="U5" s="326"/>
      <c r="AA5" s="1320">
        <f>ROUND(SUM(AT16:AT54,AT56:AT67,AT69:AT98,AT100:AT108),0)</f>
        <v>0</v>
      </c>
      <c r="AB5" s="1321"/>
      <c r="AC5" s="1321"/>
      <c r="AD5" s="1321"/>
      <c r="AE5" s="1321"/>
      <c r="AF5" s="1315" t="s">
        <v>463</v>
      </c>
      <c r="AG5" s="375"/>
      <c r="AH5" s="326"/>
      <c r="AI5" s="326"/>
      <c r="AK5" s="361" t="s">
        <v>82</v>
      </c>
      <c r="AL5" s="361"/>
      <c r="AM5" s="361"/>
      <c r="AN5" s="361"/>
      <c r="AO5" s="361"/>
      <c r="AP5" s="361"/>
      <c r="AQ5" s="361"/>
      <c r="AR5" s="361"/>
      <c r="AS5" s="361"/>
      <c r="AT5" s="361"/>
      <c r="AU5" s="362"/>
      <c r="AV5" s="362"/>
      <c r="AW5" s="362"/>
      <c r="AX5" s="362"/>
      <c r="AY5" s="362"/>
      <c r="AZ5" s="362"/>
      <c r="BA5" s="362"/>
      <c r="BB5" s="362"/>
      <c r="BC5" s="362"/>
      <c r="BD5" s="362"/>
      <c r="BE5" s="362"/>
      <c r="BF5" s="362"/>
      <c r="BG5" s="362"/>
      <c r="BH5" s="362"/>
      <c r="BI5" s="362"/>
      <c r="BJ5" s="362"/>
      <c r="BK5" s="362"/>
      <c r="BL5" s="362"/>
      <c r="BM5" s="362"/>
      <c r="BN5" s="362"/>
      <c r="BO5" s="362"/>
      <c r="BP5" s="362"/>
      <c r="BQ5" s="362"/>
      <c r="BR5" s="362"/>
    </row>
    <row r="6" spans="2:70" ht="15" customHeight="1" x14ac:dyDescent="0.15">
      <c r="B6" s="1306" t="s">
        <v>83</v>
      </c>
      <c r="C6" s="1306"/>
      <c r="D6" s="1306"/>
      <c r="E6" s="1306"/>
      <c r="F6" s="1306"/>
      <c r="G6" s="1306"/>
      <c r="H6" s="1306"/>
      <c r="I6" s="1306"/>
      <c r="J6" s="1306"/>
      <c r="K6" s="1310" t="str">
        <f>IF(その1!E9="","",その1!E9)</f>
        <v/>
      </c>
      <c r="L6" s="1309"/>
      <c r="M6" s="1309"/>
      <c r="N6" s="1309"/>
      <c r="O6" s="1309"/>
      <c r="P6" s="1309"/>
      <c r="Q6" s="1309"/>
      <c r="R6" s="1309"/>
      <c r="S6" s="1309"/>
      <c r="T6" s="1309"/>
      <c r="U6" s="326"/>
      <c r="AA6" s="1322"/>
      <c r="AB6" s="1323"/>
      <c r="AC6" s="1323"/>
      <c r="AD6" s="1323"/>
      <c r="AE6" s="1323"/>
      <c r="AF6" s="1316"/>
      <c r="AG6" s="375"/>
      <c r="AH6" s="326"/>
      <c r="AI6" s="326"/>
      <c r="AK6" s="1300" t="s">
        <v>12</v>
      </c>
      <c r="AL6" s="1301"/>
      <c r="AM6" s="1301"/>
      <c r="AN6" s="1301"/>
      <c r="AO6" s="1301"/>
      <c r="AP6" s="1301"/>
      <c r="AQ6" s="1301"/>
      <c r="AR6" s="1301"/>
      <c r="AS6" s="1301"/>
      <c r="AT6" s="1301"/>
      <c r="AU6" s="362"/>
      <c r="AV6" s="362"/>
      <c r="AW6" s="362"/>
      <c r="AX6" s="362"/>
      <c r="AY6" s="362"/>
      <c r="AZ6" s="362"/>
      <c r="BA6" s="362"/>
      <c r="BB6" s="362"/>
      <c r="BC6" s="362"/>
      <c r="BD6" s="362"/>
      <c r="BE6" s="362"/>
      <c r="BF6" s="362"/>
      <c r="BG6" s="362"/>
      <c r="BH6" s="362"/>
      <c r="BI6" s="362"/>
      <c r="BJ6" s="362"/>
      <c r="BK6" s="362"/>
      <c r="BL6" s="362"/>
      <c r="BM6" s="362"/>
      <c r="BN6" s="362"/>
      <c r="BO6" s="362"/>
      <c r="BP6" s="362"/>
      <c r="BQ6" s="362"/>
      <c r="BR6" s="362"/>
    </row>
    <row r="7" spans="2:70" ht="15" customHeight="1" x14ac:dyDescent="0.15">
      <c r="B7" s="1306" t="s">
        <v>84</v>
      </c>
      <c r="C7" s="1306"/>
      <c r="D7" s="1306"/>
      <c r="E7" s="1306"/>
      <c r="F7" s="1306"/>
      <c r="G7" s="1306"/>
      <c r="H7" s="1306"/>
      <c r="I7" s="1306"/>
      <c r="J7" s="1306"/>
      <c r="K7" s="1307" t="str">
        <f>その1!AM11</f>
        <v/>
      </c>
      <c r="L7" s="1308"/>
      <c r="M7" s="1308"/>
      <c r="N7" s="1309" t="str">
        <f>その1!R12</f>
        <v/>
      </c>
      <c r="O7" s="1309"/>
      <c r="P7" s="1309"/>
      <c r="Q7" s="1309"/>
      <c r="R7" s="1309"/>
      <c r="S7" s="1309"/>
      <c r="T7" s="1309"/>
      <c r="U7" s="326"/>
      <c r="AA7" s="1322"/>
      <c r="AB7" s="1323"/>
      <c r="AC7" s="1323"/>
      <c r="AD7" s="1323"/>
      <c r="AE7" s="1323"/>
      <c r="AF7" s="1316"/>
      <c r="AG7" s="375"/>
      <c r="AH7" s="326"/>
      <c r="AI7" s="326"/>
      <c r="AK7" s="1302"/>
      <c r="AL7" s="1303"/>
      <c r="AM7" s="1303"/>
      <c r="AN7" s="1303"/>
      <c r="AO7" s="1303"/>
      <c r="AP7" s="1303"/>
      <c r="AQ7" s="1303"/>
      <c r="AR7" s="1303"/>
      <c r="AS7" s="1303"/>
      <c r="AT7" s="1303"/>
      <c r="AU7" s="362"/>
      <c r="AV7" s="362"/>
      <c r="AW7" s="362"/>
      <c r="AX7" s="362"/>
      <c r="AY7" s="362"/>
      <c r="AZ7" s="362"/>
      <c r="BA7" s="362"/>
      <c r="BB7" s="362"/>
      <c r="BC7" s="362"/>
      <c r="BD7" s="362"/>
      <c r="BE7" s="362"/>
      <c r="BF7" s="362"/>
      <c r="BG7" s="362"/>
      <c r="BH7" s="362"/>
      <c r="BI7" s="362"/>
      <c r="BJ7" s="362"/>
      <c r="BK7" s="362"/>
      <c r="BL7" s="362"/>
      <c r="BM7" s="362"/>
      <c r="BN7" s="362"/>
      <c r="BO7" s="362"/>
      <c r="BP7" s="362"/>
      <c r="BQ7" s="362"/>
      <c r="BR7" s="362"/>
    </row>
    <row r="8" spans="2:70" ht="15" customHeight="1" x14ac:dyDescent="0.15">
      <c r="B8" s="1306" t="s">
        <v>85</v>
      </c>
      <c r="C8" s="1306"/>
      <c r="D8" s="1306"/>
      <c r="E8" s="1306"/>
      <c r="F8" s="1306"/>
      <c r="G8" s="1306"/>
      <c r="H8" s="1306"/>
      <c r="I8" s="1306"/>
      <c r="J8" s="1306"/>
      <c r="K8" s="1310" t="str">
        <f>その1!R13</f>
        <v/>
      </c>
      <c r="L8" s="1309"/>
      <c r="M8" s="1309"/>
      <c r="N8" s="1309"/>
      <c r="O8" s="1309"/>
      <c r="P8" s="1309"/>
      <c r="Q8" s="1309"/>
      <c r="R8" s="1309"/>
      <c r="S8" s="1309"/>
      <c r="T8" s="1309"/>
      <c r="U8" s="326"/>
      <c r="AA8" s="1322"/>
      <c r="AB8" s="1323"/>
      <c r="AC8" s="1323"/>
      <c r="AD8" s="1323"/>
      <c r="AE8" s="1323"/>
      <c r="AF8" s="1316"/>
      <c r="AG8" s="375"/>
      <c r="AH8" s="326"/>
      <c r="AI8" s="326"/>
      <c r="AK8" s="1302"/>
      <c r="AL8" s="1303"/>
      <c r="AM8" s="1303"/>
      <c r="AN8" s="1303"/>
      <c r="AO8" s="1303"/>
      <c r="AP8" s="1303"/>
      <c r="AQ8" s="1303"/>
      <c r="AR8" s="1303"/>
      <c r="AS8" s="1303"/>
      <c r="AT8" s="1303"/>
      <c r="AU8" s="362"/>
      <c r="AV8" s="362"/>
      <c r="AW8" s="362"/>
      <c r="AX8" s="362"/>
      <c r="AY8" s="362"/>
      <c r="AZ8" s="362"/>
      <c r="BA8" s="362"/>
      <c r="BB8" s="362"/>
      <c r="BC8" s="362"/>
      <c r="BD8" s="362"/>
      <c r="BE8" s="362"/>
      <c r="BF8" s="362"/>
      <c r="BG8" s="362"/>
      <c r="BH8" s="362"/>
      <c r="BI8" s="362"/>
      <c r="BJ8" s="362"/>
      <c r="BK8" s="362"/>
      <c r="BL8" s="362"/>
      <c r="BM8" s="362"/>
      <c r="BN8" s="362"/>
      <c r="BO8" s="362"/>
      <c r="BP8" s="362"/>
      <c r="BQ8" s="362"/>
      <c r="BR8" s="362"/>
    </row>
    <row r="9" spans="2:70" ht="15" customHeight="1" x14ac:dyDescent="0.15">
      <c r="B9" s="1306" t="s">
        <v>457</v>
      </c>
      <c r="C9" s="1306"/>
      <c r="D9" s="1306"/>
      <c r="E9" s="1306"/>
      <c r="F9" s="1306"/>
      <c r="G9" s="1306"/>
      <c r="H9" s="1306"/>
      <c r="I9" s="1306"/>
      <c r="J9" s="1306"/>
      <c r="K9" s="1310" t="str">
        <f>IF(その1!R16="","",その1!R16)</f>
        <v/>
      </c>
      <c r="L9" s="1309"/>
      <c r="M9" s="1309"/>
      <c r="N9" s="1309"/>
      <c r="O9" s="1309"/>
      <c r="P9" s="1309"/>
      <c r="Q9" s="1309"/>
      <c r="R9" s="1309"/>
      <c r="S9" s="1309"/>
      <c r="T9" s="1309"/>
      <c r="U9" s="326"/>
      <c r="AA9" s="1322"/>
      <c r="AB9" s="1323"/>
      <c r="AC9" s="1323"/>
      <c r="AD9" s="1323"/>
      <c r="AE9" s="1323"/>
      <c r="AF9" s="1316"/>
      <c r="AG9" s="375"/>
      <c r="AH9" s="326"/>
      <c r="AI9" s="326"/>
      <c r="AK9" s="1302"/>
      <c r="AL9" s="1303"/>
      <c r="AM9" s="1303"/>
      <c r="AN9" s="1303"/>
      <c r="AO9" s="1303"/>
      <c r="AP9" s="1303"/>
      <c r="AQ9" s="1303"/>
      <c r="AR9" s="1303"/>
      <c r="AS9" s="1303"/>
      <c r="AT9" s="1303"/>
      <c r="AU9" s="362"/>
      <c r="AV9" s="362"/>
      <c r="AW9" s="362"/>
      <c r="AX9" s="362"/>
      <c r="AY9" s="362"/>
      <c r="AZ9" s="362"/>
      <c r="BA9" s="362"/>
      <c r="BB9" s="362"/>
      <c r="BC9" s="362"/>
      <c r="BD9" s="362"/>
      <c r="BE9" s="362"/>
      <c r="BF9" s="362"/>
      <c r="BG9" s="362"/>
      <c r="BH9" s="362"/>
      <c r="BI9" s="362"/>
      <c r="BJ9" s="362"/>
      <c r="BK9" s="362"/>
      <c r="BL9" s="362"/>
      <c r="BM9" s="362"/>
      <c r="BN9" s="362"/>
      <c r="BO9" s="362"/>
      <c r="BP9" s="362"/>
      <c r="BQ9" s="362"/>
      <c r="BR9" s="362"/>
    </row>
    <row r="10" spans="2:70" ht="15" customHeight="1" thickBot="1" x14ac:dyDescent="0.2">
      <c r="B10" s="1306" t="s">
        <v>458</v>
      </c>
      <c r="C10" s="1306"/>
      <c r="D10" s="1306"/>
      <c r="E10" s="1306"/>
      <c r="F10" s="1306"/>
      <c r="G10" s="1306"/>
      <c r="H10" s="1306"/>
      <c r="I10" s="1306"/>
      <c r="J10" s="1306"/>
      <c r="K10" s="1310" t="str">
        <f>その1!R18</f>
        <v/>
      </c>
      <c r="L10" s="1309"/>
      <c r="M10" s="1309"/>
      <c r="N10" s="1309"/>
      <c r="O10" s="1309"/>
      <c r="P10" s="1309"/>
      <c r="Q10" s="1309"/>
      <c r="R10" s="1309"/>
      <c r="S10" s="1309"/>
      <c r="T10" s="1309"/>
      <c r="Y10" s="1318" t="s">
        <v>86</v>
      </c>
      <c r="Z10" s="1319"/>
      <c r="AA10" s="1324"/>
      <c r="AB10" s="1325"/>
      <c r="AC10" s="1325"/>
      <c r="AD10" s="1325"/>
      <c r="AE10" s="1325"/>
      <c r="AF10" s="1317"/>
      <c r="AG10" s="375"/>
      <c r="AH10" s="326"/>
      <c r="AI10" s="326"/>
      <c r="AK10" s="1304"/>
      <c r="AL10" s="1305"/>
      <c r="AM10" s="1305"/>
      <c r="AN10" s="1305"/>
      <c r="AO10" s="1305"/>
      <c r="AP10" s="1305"/>
      <c r="AQ10" s="1305"/>
      <c r="AR10" s="1305"/>
      <c r="AS10" s="1305"/>
      <c r="AT10" s="1305"/>
      <c r="AU10" s="363"/>
      <c r="AV10" s="362"/>
      <c r="AW10" s="362"/>
      <c r="AX10" s="362"/>
      <c r="AY10" s="362"/>
      <c r="AZ10" s="362"/>
      <c r="BA10" s="362"/>
      <c r="BB10" s="362"/>
      <c r="BC10" s="362"/>
      <c r="BD10" s="362"/>
      <c r="BE10" s="362"/>
      <c r="BF10" s="362"/>
      <c r="BG10" s="362"/>
      <c r="BH10" s="362"/>
      <c r="BI10" s="362"/>
      <c r="BJ10" s="362"/>
      <c r="BK10" s="362"/>
      <c r="BL10" s="362"/>
      <c r="BM10" s="362"/>
      <c r="BN10" s="362"/>
      <c r="BO10" s="362"/>
      <c r="BP10" s="362"/>
      <c r="BQ10" s="362"/>
      <c r="BR10" s="362"/>
    </row>
    <row r="11" spans="2:70" ht="15" customHeight="1" thickTop="1" x14ac:dyDescent="0.15">
      <c r="B11" s="333"/>
      <c r="C11" s="333"/>
      <c r="D11" s="333"/>
      <c r="E11" s="333"/>
      <c r="F11" s="333"/>
      <c r="G11" s="333"/>
      <c r="H11" s="333"/>
      <c r="I11" s="333"/>
      <c r="J11" s="333"/>
      <c r="K11" s="333"/>
      <c r="L11" s="333"/>
      <c r="M11" s="333"/>
      <c r="N11" s="333"/>
      <c r="O11" s="333"/>
      <c r="P11" s="333"/>
      <c r="Q11" s="333"/>
      <c r="R11" s="333"/>
      <c r="S11" s="333"/>
      <c r="T11" s="333"/>
      <c r="U11" s="332"/>
      <c r="V11" s="332"/>
      <c r="W11" s="334"/>
      <c r="X11" s="334"/>
      <c r="Y11" s="334"/>
      <c r="Z11" s="335"/>
      <c r="AA11" s="331"/>
      <c r="AB11" s="332"/>
      <c r="AC11" s="326"/>
      <c r="AD11" s="326"/>
      <c r="AE11" s="326"/>
      <c r="AF11" s="326"/>
      <c r="AG11" s="326"/>
      <c r="AH11" s="326"/>
      <c r="AI11" s="326"/>
      <c r="AK11" s="360" t="s">
        <v>136</v>
      </c>
      <c r="AL11" s="364" t="s">
        <v>87</v>
      </c>
      <c r="AM11" s="365">
        <f>SUM($AP$16:$AP$54)</f>
        <v>30</v>
      </c>
      <c r="AN11" s="360" t="s">
        <v>137</v>
      </c>
      <c r="AO11" s="364" t="s">
        <v>87</v>
      </c>
      <c r="AP11" s="365">
        <f>SUM($AP$56:$AP$67)</f>
        <v>9</v>
      </c>
      <c r="AQ11" s="360" t="s">
        <v>13</v>
      </c>
      <c r="AR11" s="364" t="s">
        <v>87</v>
      </c>
      <c r="AS11" s="365">
        <f>SUM($AP$69:$AP$98)+SUM($AP$100:$AP$108)</f>
        <v>31</v>
      </c>
      <c r="AT11" s="366"/>
      <c r="AU11" s="362"/>
      <c r="AV11" s="362"/>
      <c r="AW11" s="362"/>
      <c r="AX11" s="362"/>
      <c r="AY11" s="362"/>
      <c r="AZ11" s="362"/>
      <c r="BA11" s="362"/>
      <c r="BB11" s="362"/>
      <c r="BC11" s="362"/>
      <c r="BD11" s="362"/>
      <c r="BE11" s="362"/>
      <c r="BF11" s="362"/>
      <c r="BG11" s="362"/>
      <c r="BH11" s="362"/>
      <c r="BI11" s="362"/>
      <c r="BJ11" s="362"/>
      <c r="BK11" s="362"/>
      <c r="BL11" s="362"/>
      <c r="BM11" s="362"/>
      <c r="BN11" s="362"/>
      <c r="BO11" s="362"/>
      <c r="BP11" s="362"/>
      <c r="BQ11" s="362"/>
      <c r="BR11" s="362"/>
    </row>
    <row r="12" spans="2:70" ht="15" customHeight="1" x14ac:dyDescent="0.15">
      <c r="B12" s="336"/>
      <c r="C12" s="336"/>
      <c r="D12" s="336"/>
      <c r="E12" s="336"/>
      <c r="F12" s="336"/>
      <c r="G12" s="336"/>
      <c r="H12" s="336"/>
      <c r="I12" s="336"/>
      <c r="J12" s="336"/>
      <c r="K12" s="336"/>
      <c r="L12" s="336"/>
      <c r="M12" s="336"/>
      <c r="N12" s="336"/>
      <c r="O12" s="336"/>
      <c r="P12" s="336"/>
      <c r="Q12" s="336"/>
      <c r="R12" s="336"/>
      <c r="S12" s="336"/>
      <c r="T12" s="336"/>
      <c r="U12" s="326"/>
      <c r="V12" s="326"/>
      <c r="W12" s="326"/>
      <c r="X12" s="326"/>
      <c r="Y12" s="326"/>
      <c r="Z12" s="326"/>
      <c r="AA12" s="326"/>
      <c r="AB12" s="326"/>
      <c r="AC12" s="326"/>
      <c r="AD12" s="326"/>
      <c r="AE12" s="326"/>
      <c r="AF12" s="326"/>
      <c r="AG12" s="337"/>
      <c r="AH12" s="337"/>
      <c r="AI12" s="337"/>
      <c r="AK12" s="360" t="s">
        <v>14</v>
      </c>
      <c r="AL12" s="360" t="s">
        <v>15</v>
      </c>
      <c r="AM12" s="360" t="s">
        <v>16</v>
      </c>
      <c r="AN12" s="360" t="s">
        <v>17</v>
      </c>
      <c r="AO12" s="360" t="s">
        <v>18</v>
      </c>
      <c r="AP12" s="360" t="s">
        <v>19</v>
      </c>
      <c r="AQ12" s="360" t="s">
        <v>20</v>
      </c>
      <c r="AR12" s="360"/>
      <c r="AS12" s="360" t="s">
        <v>21</v>
      </c>
      <c r="AT12" s="360"/>
      <c r="AU12" s="362"/>
      <c r="AV12" s="362"/>
      <c r="AW12" s="362"/>
      <c r="AX12" s="362"/>
      <c r="AY12" s="362"/>
      <c r="AZ12" s="362"/>
      <c r="BA12" s="362"/>
      <c r="BB12" s="362"/>
      <c r="BC12" s="362"/>
      <c r="BD12" s="362"/>
      <c r="BE12" s="362"/>
      <c r="BF12" s="362"/>
      <c r="BG12" s="362"/>
      <c r="BH12" s="362"/>
      <c r="BI12" s="362"/>
      <c r="BJ12" s="362"/>
      <c r="BK12" s="362"/>
      <c r="BL12" s="362"/>
      <c r="BM12" s="362"/>
      <c r="BN12" s="362"/>
      <c r="BO12" s="362"/>
      <c r="BP12" s="362"/>
      <c r="BQ12" s="362"/>
      <c r="BR12" s="362"/>
    </row>
    <row r="13" spans="2:70" ht="20.100000000000001" customHeight="1" x14ac:dyDescent="0.15">
      <c r="B13" s="1327" t="s">
        <v>22</v>
      </c>
      <c r="C13" s="1327" t="s">
        <v>426</v>
      </c>
      <c r="D13" s="1329"/>
      <c r="E13" s="1329"/>
      <c r="F13" s="1329"/>
      <c r="G13" s="1329"/>
      <c r="H13" s="1329"/>
      <c r="I13" s="1327" t="s">
        <v>88</v>
      </c>
      <c r="J13" s="1329"/>
      <c r="K13" s="1329"/>
      <c r="L13" s="1329"/>
      <c r="M13" s="1329"/>
      <c r="N13" s="1329"/>
      <c r="O13" s="1329"/>
      <c r="P13" s="1329"/>
      <c r="Q13" s="1329"/>
      <c r="R13" s="1329"/>
      <c r="S13" s="1329"/>
      <c r="T13" s="1499"/>
      <c r="U13" s="1327" t="s">
        <v>89</v>
      </c>
      <c r="V13" s="1329"/>
      <c r="W13" s="1329"/>
      <c r="X13" s="1329"/>
      <c r="Y13" s="1329"/>
      <c r="Z13" s="1329"/>
      <c r="AA13" s="1329"/>
      <c r="AB13" s="1329"/>
      <c r="AC13" s="1329"/>
      <c r="AD13" s="1329"/>
      <c r="AE13" s="1329"/>
      <c r="AF13" s="1329"/>
      <c r="AG13" s="1311" t="s">
        <v>90</v>
      </c>
      <c r="AH13" s="1313" t="s">
        <v>91</v>
      </c>
      <c r="AI13" s="1332" t="s">
        <v>92</v>
      </c>
      <c r="AJ13" s="321"/>
      <c r="AK13" s="1273" t="s">
        <v>93</v>
      </c>
      <c r="AL13" s="1271" t="s">
        <v>94</v>
      </c>
      <c r="AM13" s="1271" t="s">
        <v>138</v>
      </c>
      <c r="AN13" s="1271" t="s">
        <v>95</v>
      </c>
      <c r="AO13" s="1271" t="s">
        <v>96</v>
      </c>
      <c r="AP13" s="1271" t="s">
        <v>97</v>
      </c>
      <c r="AQ13" s="1334" t="s">
        <v>98</v>
      </c>
      <c r="AR13" s="1288" t="s">
        <v>99</v>
      </c>
      <c r="AS13" s="1273" t="s">
        <v>100</v>
      </c>
      <c r="AT13" s="1288" t="s">
        <v>101</v>
      </c>
      <c r="AU13" s="362"/>
      <c r="AV13" s="1290" t="s">
        <v>89</v>
      </c>
      <c r="AW13" s="1291"/>
      <c r="AX13" s="1291"/>
      <c r="AY13" s="1291"/>
      <c r="AZ13" s="1292"/>
      <c r="BA13" s="362"/>
      <c r="BB13" s="362"/>
      <c r="BC13" s="362"/>
      <c r="BD13" s="362"/>
      <c r="BE13" s="362"/>
      <c r="BF13" s="362"/>
      <c r="BG13" s="362"/>
      <c r="BH13" s="362"/>
      <c r="BI13" s="362"/>
      <c r="BJ13" s="362"/>
      <c r="BK13" s="362"/>
      <c r="BL13" s="362"/>
      <c r="BM13" s="362"/>
      <c r="BN13" s="1515" t="s">
        <v>89</v>
      </c>
      <c r="BO13" s="1516"/>
      <c r="BP13" s="1516"/>
      <c r="BQ13" s="1517"/>
      <c r="BR13" s="362"/>
    </row>
    <row r="14" spans="2:70" ht="20.100000000000001" customHeight="1" thickBot="1" x14ac:dyDescent="0.2">
      <c r="B14" s="1328"/>
      <c r="C14" s="1328"/>
      <c r="D14" s="1330"/>
      <c r="E14" s="1330"/>
      <c r="F14" s="1330"/>
      <c r="G14" s="1330"/>
      <c r="H14" s="1330"/>
      <c r="I14" s="1328"/>
      <c r="J14" s="1330"/>
      <c r="K14" s="1330"/>
      <c r="L14" s="1330"/>
      <c r="M14" s="1330"/>
      <c r="N14" s="1330"/>
      <c r="O14" s="1330"/>
      <c r="P14" s="1330"/>
      <c r="Q14" s="1330"/>
      <c r="R14" s="1330"/>
      <c r="S14" s="1330"/>
      <c r="T14" s="1500"/>
      <c r="U14" s="1328"/>
      <c r="V14" s="1330"/>
      <c r="W14" s="1330"/>
      <c r="X14" s="1330"/>
      <c r="Y14" s="1330"/>
      <c r="Z14" s="1330"/>
      <c r="AA14" s="1330"/>
      <c r="AB14" s="1330"/>
      <c r="AC14" s="1330"/>
      <c r="AD14" s="1330"/>
      <c r="AE14" s="1330"/>
      <c r="AF14" s="1330"/>
      <c r="AG14" s="1312"/>
      <c r="AH14" s="1314"/>
      <c r="AI14" s="1333"/>
      <c r="AJ14" s="321"/>
      <c r="AK14" s="1274"/>
      <c r="AL14" s="1272"/>
      <c r="AM14" s="1272"/>
      <c r="AN14" s="1331"/>
      <c r="AO14" s="1272"/>
      <c r="AP14" s="1272"/>
      <c r="AQ14" s="1335"/>
      <c r="AR14" s="1289"/>
      <c r="AS14" s="1274"/>
      <c r="AT14" s="1289"/>
      <c r="AU14" s="362"/>
      <c r="AV14" s="1293"/>
      <c r="AW14" s="1294"/>
      <c r="AX14" s="1294"/>
      <c r="AY14" s="1294"/>
      <c r="AZ14" s="1295"/>
      <c r="BA14" s="362"/>
      <c r="BB14" s="362"/>
      <c r="BC14" s="362"/>
      <c r="BD14" s="362"/>
      <c r="BE14" s="362"/>
      <c r="BF14" s="362"/>
      <c r="BG14" s="362"/>
      <c r="BH14" s="362"/>
      <c r="BI14" s="362"/>
      <c r="BJ14" s="362"/>
      <c r="BK14" s="362"/>
      <c r="BL14" s="362"/>
      <c r="BM14" s="362"/>
      <c r="BN14" s="1518"/>
      <c r="BO14" s="1519"/>
      <c r="BP14" s="1519"/>
      <c r="BQ14" s="1520"/>
      <c r="BR14" s="362"/>
    </row>
    <row r="15" spans="2:70" ht="15" customHeight="1" thickTop="1" x14ac:dyDescent="0.15">
      <c r="B15" s="338" t="s">
        <v>464</v>
      </c>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40"/>
      <c r="AH15" s="340"/>
      <c r="AI15" s="341"/>
      <c r="AJ15" s="321"/>
      <c r="AK15" s="376"/>
      <c r="AL15" s="377"/>
      <c r="AM15" s="367"/>
      <c r="AN15" s="367"/>
      <c r="AO15" s="377"/>
      <c r="AP15" s="377"/>
      <c r="AQ15" s="367"/>
      <c r="AR15" s="368">
        <f>SUM(AR16:AR54)</f>
        <v>30</v>
      </c>
      <c r="AS15" s="377"/>
      <c r="AT15" s="378">
        <f>SUM(AT16:AT54)</f>
        <v>0</v>
      </c>
      <c r="AU15" s="362"/>
      <c r="AV15" s="379"/>
      <c r="AW15" s="380"/>
      <c r="AX15" s="380"/>
      <c r="AY15" s="380"/>
      <c r="AZ15" s="381"/>
      <c r="BA15" s="362"/>
      <c r="BB15" s="362"/>
      <c r="BC15" s="362"/>
      <c r="BD15" s="362"/>
      <c r="BE15" s="362"/>
      <c r="BF15" s="362"/>
      <c r="BG15" s="362"/>
      <c r="BH15" s="362"/>
      <c r="BI15" s="362"/>
      <c r="BJ15" s="362"/>
      <c r="BK15" s="362"/>
      <c r="BL15" s="362"/>
      <c r="BM15" s="362"/>
      <c r="BN15" s="411"/>
      <c r="BO15" s="412"/>
      <c r="BP15" s="412"/>
      <c r="BQ15" s="413"/>
      <c r="BR15" s="362"/>
    </row>
    <row r="16" spans="2:70" ht="23.1" customHeight="1" x14ac:dyDescent="0.15">
      <c r="B16" s="1345">
        <v>1</v>
      </c>
      <c r="C16" s="1354" t="s">
        <v>102</v>
      </c>
      <c r="D16" s="1279"/>
      <c r="E16" s="1355"/>
      <c r="F16" s="1278" t="s">
        <v>103</v>
      </c>
      <c r="G16" s="1279"/>
      <c r="H16" s="1280"/>
      <c r="I16" s="1501" t="s">
        <v>603</v>
      </c>
      <c r="J16" s="1502"/>
      <c r="K16" s="1502"/>
      <c r="L16" s="1502"/>
      <c r="M16" s="1502"/>
      <c r="N16" s="1502"/>
      <c r="O16" s="1502"/>
      <c r="P16" s="1502"/>
      <c r="Q16" s="1502"/>
      <c r="R16" s="1502"/>
      <c r="S16" s="1502"/>
      <c r="T16" s="1503"/>
      <c r="U16" s="1501" t="s">
        <v>104</v>
      </c>
      <c r="V16" s="1502"/>
      <c r="W16" s="1502"/>
      <c r="X16" s="1502"/>
      <c r="Y16" s="1502"/>
      <c r="Z16" s="1502"/>
      <c r="AA16" s="1502"/>
      <c r="AB16" s="1502"/>
      <c r="AC16" s="1502"/>
      <c r="AD16" s="1502"/>
      <c r="AE16" s="1502"/>
      <c r="AF16" s="1504"/>
      <c r="AG16" s="1267"/>
      <c r="AH16" s="1055"/>
      <c r="AI16" s="1197"/>
      <c r="AJ16" s="321"/>
      <c r="AK16" s="1074">
        <v>1</v>
      </c>
      <c r="AL16" s="1082">
        <v>1</v>
      </c>
      <c r="AM16" s="1044">
        <f>IF($AG16="該当無",0,1)</f>
        <v>1</v>
      </c>
      <c r="AN16" s="1207">
        <v>1</v>
      </c>
      <c r="AO16" s="1287"/>
      <c r="AP16" s="1044">
        <f>$AK16*$AM16*$AN16</f>
        <v>1</v>
      </c>
      <c r="AQ16" s="1023">
        <f>$AP16*30/$AM$11</f>
        <v>1</v>
      </c>
      <c r="AR16" s="1299">
        <f>SUM(AQ16:AQ30)</f>
        <v>10</v>
      </c>
      <c r="AS16" s="1031">
        <f>IF($AG16=-1,$AG16*$AO16,IF($AP16=0,0,$AG16/$AL16*$AQ16))</f>
        <v>0</v>
      </c>
      <c r="AT16" s="1217">
        <f>SUM(AS16:AS30)</f>
        <v>0</v>
      </c>
      <c r="AU16" s="362"/>
      <c r="AV16" s="1286">
        <v>1</v>
      </c>
      <c r="AW16" s="1284">
        <v>0</v>
      </c>
      <c r="AX16" s="1284"/>
      <c r="AY16" s="1284"/>
      <c r="AZ16" s="1285"/>
      <c r="BA16" s="362"/>
      <c r="BB16" s="362"/>
      <c r="BC16" s="362"/>
      <c r="BD16" s="362"/>
      <c r="BE16" s="362"/>
      <c r="BF16" s="362"/>
      <c r="BG16" s="362"/>
      <c r="BH16" s="362"/>
      <c r="BI16" s="362"/>
      <c r="BJ16" s="362"/>
      <c r="BK16" s="362"/>
      <c r="BL16" s="362"/>
      <c r="BM16" s="362"/>
      <c r="BN16" s="1510" t="str">
        <f>IF($AG16=0,"今年度","")</f>
        <v>今年度</v>
      </c>
      <c r="BO16" s="1024" t="str">
        <f>IF($AG16=0,"来年度","")</f>
        <v>来年度</v>
      </c>
      <c r="BP16" s="1024" t="str">
        <f>IF($AG16=0,"再来年度","")</f>
        <v>再来年度</v>
      </c>
      <c r="BQ16" s="1090" t="str">
        <f>IF($AG16=0,"未定","")</f>
        <v>未定</v>
      </c>
      <c r="BR16" s="362"/>
    </row>
    <row r="17" spans="2:70" ht="23.1" customHeight="1" x14ac:dyDescent="0.15">
      <c r="B17" s="1276"/>
      <c r="C17" s="1356"/>
      <c r="D17" s="1282"/>
      <c r="E17" s="1357"/>
      <c r="F17" s="1281"/>
      <c r="G17" s="1282"/>
      <c r="H17" s="1283"/>
      <c r="I17" s="1258"/>
      <c r="J17" s="1259"/>
      <c r="K17" s="1259"/>
      <c r="L17" s="1259"/>
      <c r="M17" s="1259"/>
      <c r="N17" s="1259"/>
      <c r="O17" s="1259"/>
      <c r="P17" s="1259"/>
      <c r="Q17" s="1259"/>
      <c r="R17" s="1259"/>
      <c r="S17" s="1259"/>
      <c r="T17" s="1260"/>
      <c r="U17" s="1258"/>
      <c r="V17" s="1259"/>
      <c r="W17" s="1259"/>
      <c r="X17" s="1259"/>
      <c r="Y17" s="1259"/>
      <c r="Z17" s="1259"/>
      <c r="AA17" s="1259"/>
      <c r="AB17" s="1259"/>
      <c r="AC17" s="1259"/>
      <c r="AD17" s="1259"/>
      <c r="AE17" s="1259"/>
      <c r="AF17" s="1505"/>
      <c r="AG17" s="1268"/>
      <c r="AH17" s="1045"/>
      <c r="AI17" s="1042"/>
      <c r="AJ17" s="321"/>
      <c r="AK17" s="981"/>
      <c r="AL17" s="1024"/>
      <c r="AM17" s="1024"/>
      <c r="AN17" s="968"/>
      <c r="AO17" s="977"/>
      <c r="AP17" s="1024"/>
      <c r="AQ17" s="1270"/>
      <c r="AR17" s="1035"/>
      <c r="AS17" s="1099"/>
      <c r="AT17" s="1019"/>
      <c r="AU17" s="362"/>
      <c r="AV17" s="1225"/>
      <c r="AW17" s="1086"/>
      <c r="AX17" s="1086"/>
      <c r="AY17" s="1086"/>
      <c r="AZ17" s="971"/>
      <c r="BA17" s="362"/>
      <c r="BB17" s="362"/>
      <c r="BC17" s="362"/>
      <c r="BD17" s="362"/>
      <c r="BE17" s="362"/>
      <c r="BF17" s="362"/>
      <c r="BG17" s="362"/>
      <c r="BH17" s="362"/>
      <c r="BI17" s="362"/>
      <c r="BJ17" s="362"/>
      <c r="BK17" s="362"/>
      <c r="BL17" s="362"/>
      <c r="BM17" s="362"/>
      <c r="BN17" s="1510"/>
      <c r="BO17" s="1024"/>
      <c r="BP17" s="1024"/>
      <c r="BQ17" s="1090"/>
      <c r="BR17" s="362"/>
    </row>
    <row r="18" spans="2:70" ht="33.6" customHeight="1" x14ac:dyDescent="0.15">
      <c r="B18" s="1277"/>
      <c r="C18" s="1356"/>
      <c r="D18" s="1282"/>
      <c r="E18" s="1357"/>
      <c r="F18" s="1281"/>
      <c r="G18" s="1282"/>
      <c r="H18" s="1283"/>
      <c r="I18" s="1258"/>
      <c r="J18" s="1259"/>
      <c r="K18" s="1259"/>
      <c r="L18" s="1259"/>
      <c r="M18" s="1259"/>
      <c r="N18" s="1259"/>
      <c r="O18" s="1259"/>
      <c r="P18" s="1259"/>
      <c r="Q18" s="1259"/>
      <c r="R18" s="1259"/>
      <c r="S18" s="1259"/>
      <c r="T18" s="1260"/>
      <c r="U18" s="1258"/>
      <c r="V18" s="1259"/>
      <c r="W18" s="1259"/>
      <c r="X18" s="1259"/>
      <c r="Y18" s="1259"/>
      <c r="Z18" s="1259"/>
      <c r="AA18" s="1259"/>
      <c r="AB18" s="1259"/>
      <c r="AC18" s="1259"/>
      <c r="AD18" s="1259"/>
      <c r="AE18" s="1259"/>
      <c r="AF18" s="1505"/>
      <c r="AG18" s="1269"/>
      <c r="AH18" s="1045"/>
      <c r="AI18" s="1043"/>
      <c r="AJ18" s="321"/>
      <c r="AK18" s="981"/>
      <c r="AL18" s="1024"/>
      <c r="AM18" s="1024"/>
      <c r="AN18" s="968"/>
      <c r="AO18" s="979"/>
      <c r="AP18" s="1024"/>
      <c r="AQ18" s="1270"/>
      <c r="AR18" s="1035"/>
      <c r="AS18" s="1099"/>
      <c r="AT18" s="1019"/>
      <c r="AU18" s="362"/>
      <c r="AV18" s="1225"/>
      <c r="AW18" s="1086"/>
      <c r="AX18" s="1086"/>
      <c r="AY18" s="1086"/>
      <c r="AZ18" s="971"/>
      <c r="BA18" s="362"/>
      <c r="BB18" s="362"/>
      <c r="BC18" s="362"/>
      <c r="BD18" s="362"/>
      <c r="BE18" s="362"/>
      <c r="BF18" s="362"/>
      <c r="BG18" s="362"/>
      <c r="BH18" s="362"/>
      <c r="BI18" s="362"/>
      <c r="BJ18" s="362"/>
      <c r="BK18" s="362"/>
      <c r="BL18" s="362"/>
      <c r="BM18" s="362"/>
      <c r="BN18" s="1510"/>
      <c r="BO18" s="1024"/>
      <c r="BP18" s="1024"/>
      <c r="BQ18" s="1090"/>
      <c r="BR18" s="362"/>
    </row>
    <row r="19" spans="2:70" ht="15" customHeight="1" x14ac:dyDescent="0.15">
      <c r="B19" s="1275">
        <v>2</v>
      </c>
      <c r="C19" s="1356"/>
      <c r="D19" s="1282"/>
      <c r="E19" s="1357"/>
      <c r="F19" s="1281"/>
      <c r="G19" s="1282"/>
      <c r="H19" s="1283"/>
      <c r="I19" s="1255" t="s">
        <v>604</v>
      </c>
      <c r="J19" s="1256"/>
      <c r="K19" s="1256"/>
      <c r="L19" s="1256"/>
      <c r="M19" s="1256"/>
      <c r="N19" s="1256"/>
      <c r="O19" s="1256"/>
      <c r="P19" s="1256"/>
      <c r="Q19" s="1256"/>
      <c r="R19" s="1256"/>
      <c r="S19" s="1256"/>
      <c r="T19" s="1257"/>
      <c r="U19" s="1261" t="s">
        <v>139</v>
      </c>
      <c r="V19" s="1262"/>
      <c r="W19" s="1262"/>
      <c r="X19" s="1262"/>
      <c r="Y19" s="1262"/>
      <c r="Z19" s="1262"/>
      <c r="AA19" s="1262"/>
      <c r="AB19" s="1262"/>
      <c r="AC19" s="1262"/>
      <c r="AD19" s="1262"/>
      <c r="AE19" s="1262"/>
      <c r="AF19" s="1263"/>
      <c r="AG19" s="1506"/>
      <c r="AH19" s="1045"/>
      <c r="AI19" s="1041"/>
      <c r="AJ19" s="322"/>
      <c r="AK19" s="981">
        <v>1</v>
      </c>
      <c r="AL19" s="1024">
        <v>1</v>
      </c>
      <c r="AM19" s="1044">
        <f>IF($AG19="該当無",0,1)</f>
        <v>1</v>
      </c>
      <c r="AN19" s="968">
        <v>1</v>
      </c>
      <c r="AO19" s="976"/>
      <c r="AP19" s="1024">
        <f>$AK19*$AM19*$AN19</f>
        <v>1</v>
      </c>
      <c r="AQ19" s="1023">
        <f>$AP19*30/$AM$11</f>
        <v>1</v>
      </c>
      <c r="AR19" s="1034"/>
      <c r="AS19" s="1029">
        <f>IF($AG19=-1,$AG19*$AO19,IF($AP19=0,0,$AG19/$AL19*$AQ19))</f>
        <v>0</v>
      </c>
      <c r="AT19" s="1018"/>
      <c r="AU19" s="362"/>
      <c r="AV19" s="1221">
        <f>IF($AG$16=0,0,1)</f>
        <v>0</v>
      </c>
      <c r="AW19" s="1085">
        <v>0</v>
      </c>
      <c r="AX19" s="1085"/>
      <c r="AY19" s="1085"/>
      <c r="AZ19" s="970"/>
      <c r="BA19" s="362"/>
      <c r="BB19" s="362"/>
      <c r="BC19" s="362"/>
      <c r="BD19" s="362"/>
      <c r="BE19" s="362"/>
      <c r="BF19" s="362"/>
      <c r="BG19" s="362"/>
      <c r="BH19" s="362"/>
      <c r="BI19" s="362"/>
      <c r="BJ19" s="362"/>
      <c r="BK19" s="362"/>
      <c r="BL19" s="362"/>
      <c r="BM19" s="362"/>
      <c r="BN19" s="1510" t="str">
        <f>IF($AG19=0,"今年度","")</f>
        <v>今年度</v>
      </c>
      <c r="BO19" s="1024" t="str">
        <f>IF($AG19=0,"来年度","")</f>
        <v>来年度</v>
      </c>
      <c r="BP19" s="1024" t="str">
        <f>IF($AG19=0,"再来年度","")</f>
        <v>再来年度</v>
      </c>
      <c r="BQ19" s="1090" t="str">
        <f>IF($AG19=0,"未定","")</f>
        <v>未定</v>
      </c>
      <c r="BR19" s="362"/>
    </row>
    <row r="20" spans="2:70" ht="15" customHeight="1" x14ac:dyDescent="0.15">
      <c r="B20" s="1276"/>
      <c r="C20" s="1356"/>
      <c r="D20" s="1282"/>
      <c r="E20" s="1357"/>
      <c r="F20" s="1281"/>
      <c r="G20" s="1282"/>
      <c r="H20" s="1283"/>
      <c r="I20" s="1258"/>
      <c r="J20" s="1259"/>
      <c r="K20" s="1259"/>
      <c r="L20" s="1259"/>
      <c r="M20" s="1259"/>
      <c r="N20" s="1259"/>
      <c r="O20" s="1259"/>
      <c r="P20" s="1259"/>
      <c r="Q20" s="1259"/>
      <c r="R20" s="1259"/>
      <c r="S20" s="1259"/>
      <c r="T20" s="1260"/>
      <c r="U20" s="1264"/>
      <c r="V20" s="1265"/>
      <c r="W20" s="1265"/>
      <c r="X20" s="1265"/>
      <c r="Y20" s="1265"/>
      <c r="Z20" s="1265"/>
      <c r="AA20" s="1265"/>
      <c r="AB20" s="1265"/>
      <c r="AC20" s="1265"/>
      <c r="AD20" s="1265"/>
      <c r="AE20" s="1265"/>
      <c r="AF20" s="1266"/>
      <c r="AG20" s="1268"/>
      <c r="AH20" s="1045"/>
      <c r="AI20" s="1042"/>
      <c r="AJ20" s="322"/>
      <c r="AK20" s="981"/>
      <c r="AL20" s="1024"/>
      <c r="AM20" s="1024"/>
      <c r="AN20" s="968"/>
      <c r="AO20" s="977"/>
      <c r="AP20" s="1024"/>
      <c r="AQ20" s="1270"/>
      <c r="AR20" s="1035"/>
      <c r="AS20" s="1030"/>
      <c r="AT20" s="1019"/>
      <c r="AU20" s="362"/>
      <c r="AV20" s="1222"/>
      <c r="AW20" s="1086"/>
      <c r="AX20" s="1086"/>
      <c r="AY20" s="1086"/>
      <c r="AZ20" s="971"/>
      <c r="BA20" s="362"/>
      <c r="BB20" s="362"/>
      <c r="BC20" s="362"/>
      <c r="BD20" s="362"/>
      <c r="BE20" s="362"/>
      <c r="BF20" s="362"/>
      <c r="BG20" s="362"/>
      <c r="BH20" s="362"/>
      <c r="BI20" s="362"/>
      <c r="BJ20" s="362"/>
      <c r="BK20" s="362"/>
      <c r="BL20" s="362"/>
      <c r="BM20" s="362"/>
      <c r="BN20" s="1510"/>
      <c r="BO20" s="1024"/>
      <c r="BP20" s="1024"/>
      <c r="BQ20" s="1090"/>
      <c r="BR20" s="362"/>
    </row>
    <row r="21" spans="2:70" ht="21.6" customHeight="1" x14ac:dyDescent="0.15">
      <c r="B21" s="1277"/>
      <c r="C21" s="1356"/>
      <c r="D21" s="1282"/>
      <c r="E21" s="1357"/>
      <c r="F21" s="1281"/>
      <c r="G21" s="1282"/>
      <c r="H21" s="1283"/>
      <c r="I21" s="1258"/>
      <c r="J21" s="1259"/>
      <c r="K21" s="1259"/>
      <c r="L21" s="1259"/>
      <c r="M21" s="1259"/>
      <c r="N21" s="1259"/>
      <c r="O21" s="1259"/>
      <c r="P21" s="1259"/>
      <c r="Q21" s="1259"/>
      <c r="R21" s="1259"/>
      <c r="S21" s="1259"/>
      <c r="T21" s="1260"/>
      <c r="U21" s="1264"/>
      <c r="V21" s="1265"/>
      <c r="W21" s="1265"/>
      <c r="X21" s="1265"/>
      <c r="Y21" s="1265"/>
      <c r="Z21" s="1265"/>
      <c r="AA21" s="1265"/>
      <c r="AB21" s="1265"/>
      <c r="AC21" s="1265"/>
      <c r="AD21" s="1265"/>
      <c r="AE21" s="1265"/>
      <c r="AF21" s="1266"/>
      <c r="AG21" s="1269"/>
      <c r="AH21" s="1045"/>
      <c r="AI21" s="1043"/>
      <c r="AJ21" s="322"/>
      <c r="AK21" s="981"/>
      <c r="AL21" s="1024"/>
      <c r="AM21" s="1024"/>
      <c r="AN21" s="968"/>
      <c r="AO21" s="979"/>
      <c r="AP21" s="1024"/>
      <c r="AQ21" s="1270"/>
      <c r="AR21" s="1035"/>
      <c r="AS21" s="1031"/>
      <c r="AT21" s="1019"/>
      <c r="AU21" s="362"/>
      <c r="AV21" s="1511"/>
      <c r="AW21" s="1089"/>
      <c r="AX21" s="1089"/>
      <c r="AY21" s="1089"/>
      <c r="AZ21" s="980"/>
      <c r="BA21" s="362"/>
      <c r="BB21" s="362"/>
      <c r="BC21" s="362"/>
      <c r="BD21" s="362"/>
      <c r="BE21" s="362"/>
      <c r="BF21" s="362"/>
      <c r="BG21" s="362"/>
      <c r="BH21" s="362"/>
      <c r="BI21" s="362"/>
      <c r="BJ21" s="362"/>
      <c r="BK21" s="362"/>
      <c r="BL21" s="362"/>
      <c r="BM21" s="362"/>
      <c r="BN21" s="1510"/>
      <c r="BO21" s="1024"/>
      <c r="BP21" s="1024"/>
      <c r="BQ21" s="1090"/>
      <c r="BR21" s="362"/>
    </row>
    <row r="22" spans="2:70" s="324" customFormat="1" ht="15" customHeight="1" x14ac:dyDescent="0.15">
      <c r="B22" s="1275">
        <v>3</v>
      </c>
      <c r="C22" s="1356"/>
      <c r="D22" s="1282"/>
      <c r="E22" s="1357"/>
      <c r="F22" s="1281"/>
      <c r="G22" s="1282"/>
      <c r="H22" s="1283"/>
      <c r="I22" s="1296" t="s">
        <v>605</v>
      </c>
      <c r="J22" s="1297"/>
      <c r="K22" s="1297"/>
      <c r="L22" s="1297"/>
      <c r="M22" s="1297"/>
      <c r="N22" s="1297"/>
      <c r="O22" s="1297"/>
      <c r="P22" s="1297"/>
      <c r="Q22" s="1297"/>
      <c r="R22" s="1297"/>
      <c r="S22" s="1297"/>
      <c r="T22" s="1298"/>
      <c r="U22" s="1163" t="s">
        <v>538</v>
      </c>
      <c r="V22" s="1164"/>
      <c r="W22" s="1164"/>
      <c r="X22" s="1164"/>
      <c r="Y22" s="1164"/>
      <c r="Z22" s="1164"/>
      <c r="AA22" s="1164"/>
      <c r="AB22" s="1164"/>
      <c r="AC22" s="1164"/>
      <c r="AD22" s="1164"/>
      <c r="AE22" s="1164"/>
      <c r="AF22" s="1165"/>
      <c r="AG22" s="1049"/>
      <c r="AH22" s="1045"/>
      <c r="AI22" s="1041"/>
      <c r="AJ22" s="323"/>
      <c r="AK22" s="981">
        <v>2</v>
      </c>
      <c r="AL22" s="1024">
        <v>2</v>
      </c>
      <c r="AM22" s="1097">
        <f>IF($AG22="該当無",0,1)</f>
        <v>1</v>
      </c>
      <c r="AN22" s="968">
        <v>1</v>
      </c>
      <c r="AO22" s="976"/>
      <c r="AP22" s="1024">
        <f>$AK22*$AM22*$AN22</f>
        <v>2</v>
      </c>
      <c r="AQ22" s="1023">
        <f>$AP22*30/$AM$11</f>
        <v>2</v>
      </c>
      <c r="AR22" s="1094"/>
      <c r="AS22" s="1029">
        <f>IF($AG22=-1,$AG22*$AO22,IF($AP22=0,0,$AG22/$AL22*$AQ22))</f>
        <v>0</v>
      </c>
      <c r="AT22" s="1090"/>
      <c r="AU22" s="362"/>
      <c r="AV22" s="1221">
        <f>IF($AG$16=0,0,2)</f>
        <v>0</v>
      </c>
      <c r="AW22" s="1015">
        <f>IF($AG$16=0,0,1)</f>
        <v>0</v>
      </c>
      <c r="AX22" s="1015">
        <v>0</v>
      </c>
      <c r="AY22" s="1085"/>
      <c r="AZ22" s="970"/>
      <c r="BA22" s="362"/>
      <c r="BB22" s="362"/>
      <c r="BC22" s="362"/>
      <c r="BD22" s="362"/>
      <c r="BE22" s="362"/>
      <c r="BF22" s="362"/>
      <c r="BG22" s="362"/>
      <c r="BH22" s="362"/>
      <c r="BI22" s="362"/>
      <c r="BJ22" s="362"/>
      <c r="BK22" s="362"/>
      <c r="BL22" s="362"/>
      <c r="BM22" s="362"/>
      <c r="BN22" s="1510" t="str">
        <f>IF($AG22=0,"今年度","")</f>
        <v>今年度</v>
      </c>
      <c r="BO22" s="1024" t="str">
        <f>IF($AG22=0,"来年度","")</f>
        <v>来年度</v>
      </c>
      <c r="BP22" s="1024" t="str">
        <f>IF($AG22=0,"再来年度","")</f>
        <v>再来年度</v>
      </c>
      <c r="BQ22" s="1090" t="str">
        <f>IF($AG22=0,"未定","")</f>
        <v>未定</v>
      </c>
      <c r="BR22" s="362"/>
    </row>
    <row r="23" spans="2:70" s="324" customFormat="1" ht="15" customHeight="1" x14ac:dyDescent="0.15">
      <c r="B23" s="1276"/>
      <c r="C23" s="1356"/>
      <c r="D23" s="1282"/>
      <c r="E23" s="1357"/>
      <c r="F23" s="1281"/>
      <c r="G23" s="1282"/>
      <c r="H23" s="1283"/>
      <c r="I23" s="1296"/>
      <c r="J23" s="1297"/>
      <c r="K23" s="1297"/>
      <c r="L23" s="1297"/>
      <c r="M23" s="1297"/>
      <c r="N23" s="1297"/>
      <c r="O23" s="1297"/>
      <c r="P23" s="1297"/>
      <c r="Q23" s="1297"/>
      <c r="R23" s="1297"/>
      <c r="S23" s="1297"/>
      <c r="T23" s="1298"/>
      <c r="U23" s="1163"/>
      <c r="V23" s="1164"/>
      <c r="W23" s="1164"/>
      <c r="X23" s="1164"/>
      <c r="Y23" s="1164"/>
      <c r="Z23" s="1164"/>
      <c r="AA23" s="1164"/>
      <c r="AB23" s="1164"/>
      <c r="AC23" s="1164"/>
      <c r="AD23" s="1164"/>
      <c r="AE23" s="1164"/>
      <c r="AF23" s="1165"/>
      <c r="AG23" s="1049"/>
      <c r="AH23" s="1045"/>
      <c r="AI23" s="1042"/>
      <c r="AJ23" s="323"/>
      <c r="AK23" s="981"/>
      <c r="AL23" s="1024"/>
      <c r="AM23" s="1098"/>
      <c r="AN23" s="968"/>
      <c r="AO23" s="977"/>
      <c r="AP23" s="1024"/>
      <c r="AQ23" s="1270"/>
      <c r="AR23" s="1094"/>
      <c r="AS23" s="1030"/>
      <c r="AT23" s="1090"/>
      <c r="AU23" s="362"/>
      <c r="AV23" s="1222"/>
      <c r="AW23" s="1016"/>
      <c r="AX23" s="1016"/>
      <c r="AY23" s="1086"/>
      <c r="AZ23" s="971"/>
      <c r="BA23" s="362"/>
      <c r="BB23" s="362"/>
      <c r="BC23" s="362"/>
      <c r="BD23" s="362"/>
      <c r="BE23" s="362"/>
      <c r="BF23" s="362"/>
      <c r="BG23" s="362"/>
      <c r="BH23" s="362"/>
      <c r="BI23" s="362"/>
      <c r="BJ23" s="362"/>
      <c r="BK23" s="362"/>
      <c r="BL23" s="362"/>
      <c r="BM23" s="362"/>
      <c r="BN23" s="1510"/>
      <c r="BO23" s="1024"/>
      <c r="BP23" s="1024"/>
      <c r="BQ23" s="1090"/>
      <c r="BR23" s="362"/>
    </row>
    <row r="24" spans="2:70" s="324" customFormat="1" ht="15" customHeight="1" x14ac:dyDescent="0.15">
      <c r="B24" s="1277"/>
      <c r="C24" s="1356"/>
      <c r="D24" s="1282"/>
      <c r="E24" s="1357"/>
      <c r="F24" s="1281"/>
      <c r="G24" s="1282"/>
      <c r="H24" s="1283"/>
      <c r="I24" s="1296"/>
      <c r="J24" s="1297"/>
      <c r="K24" s="1297"/>
      <c r="L24" s="1297"/>
      <c r="M24" s="1297"/>
      <c r="N24" s="1297"/>
      <c r="O24" s="1297"/>
      <c r="P24" s="1297"/>
      <c r="Q24" s="1297"/>
      <c r="R24" s="1297"/>
      <c r="S24" s="1297"/>
      <c r="T24" s="1298"/>
      <c r="U24" s="1163"/>
      <c r="V24" s="1164"/>
      <c r="W24" s="1164"/>
      <c r="X24" s="1164"/>
      <c r="Y24" s="1164"/>
      <c r="Z24" s="1164"/>
      <c r="AA24" s="1164"/>
      <c r="AB24" s="1164"/>
      <c r="AC24" s="1164"/>
      <c r="AD24" s="1164"/>
      <c r="AE24" s="1164"/>
      <c r="AF24" s="1165"/>
      <c r="AG24" s="1218"/>
      <c r="AH24" s="1045"/>
      <c r="AI24" s="1043"/>
      <c r="AJ24" s="323"/>
      <c r="AK24" s="981"/>
      <c r="AL24" s="1024"/>
      <c r="AM24" s="1044"/>
      <c r="AN24" s="968"/>
      <c r="AO24" s="979"/>
      <c r="AP24" s="1024"/>
      <c r="AQ24" s="1270"/>
      <c r="AR24" s="1094"/>
      <c r="AS24" s="1031"/>
      <c r="AT24" s="1090"/>
      <c r="AU24" s="362"/>
      <c r="AV24" s="1511"/>
      <c r="AW24" s="1017"/>
      <c r="AX24" s="1017"/>
      <c r="AY24" s="1089"/>
      <c r="AZ24" s="980"/>
      <c r="BA24" s="362"/>
      <c r="BB24" s="362"/>
      <c r="BC24" s="362"/>
      <c r="BD24" s="362"/>
      <c r="BE24" s="362"/>
      <c r="BF24" s="362"/>
      <c r="BG24" s="362"/>
      <c r="BH24" s="362"/>
      <c r="BI24" s="362"/>
      <c r="BJ24" s="362"/>
      <c r="BK24" s="362"/>
      <c r="BL24" s="362"/>
      <c r="BM24" s="362"/>
      <c r="BN24" s="1510"/>
      <c r="BO24" s="1024"/>
      <c r="BP24" s="1024"/>
      <c r="BQ24" s="1090"/>
      <c r="BR24" s="362"/>
    </row>
    <row r="25" spans="2:70" s="324" customFormat="1" ht="23.1" customHeight="1" x14ac:dyDescent="0.15">
      <c r="B25" s="1275">
        <v>4</v>
      </c>
      <c r="C25" s="1356"/>
      <c r="D25" s="1282"/>
      <c r="E25" s="1357"/>
      <c r="F25" s="1487" t="s">
        <v>643</v>
      </c>
      <c r="G25" s="1467"/>
      <c r="H25" s="1468"/>
      <c r="I25" s="1488" t="s">
        <v>105</v>
      </c>
      <c r="J25" s="1489"/>
      <c r="K25" s="1489"/>
      <c r="L25" s="1489"/>
      <c r="M25" s="1489"/>
      <c r="N25" s="1489"/>
      <c r="O25" s="1489"/>
      <c r="P25" s="1489"/>
      <c r="Q25" s="1489"/>
      <c r="R25" s="1489"/>
      <c r="S25" s="1489"/>
      <c r="T25" s="1490"/>
      <c r="U25" s="1494" t="s">
        <v>106</v>
      </c>
      <c r="V25" s="1495"/>
      <c r="W25" s="1495"/>
      <c r="X25" s="1495"/>
      <c r="Y25" s="1495"/>
      <c r="Z25" s="1495"/>
      <c r="AA25" s="1495"/>
      <c r="AB25" s="1495"/>
      <c r="AC25" s="1495"/>
      <c r="AD25" s="1495"/>
      <c r="AE25" s="1495"/>
      <c r="AF25" s="1496"/>
      <c r="AG25" s="1506"/>
      <c r="AH25" s="1045"/>
      <c r="AI25" s="1041"/>
      <c r="AJ25" s="323"/>
      <c r="AK25" s="981">
        <v>3</v>
      </c>
      <c r="AL25" s="1024">
        <v>4</v>
      </c>
      <c r="AM25" s="1097">
        <f>IF($AG25="該当無",0,1)</f>
        <v>1</v>
      </c>
      <c r="AN25" s="968">
        <v>1</v>
      </c>
      <c r="AO25" s="976"/>
      <c r="AP25" s="1024">
        <f>$AK25*$AM25*$AN25</f>
        <v>3</v>
      </c>
      <c r="AQ25" s="1021">
        <f>$AP25*30/$AM$11</f>
        <v>3</v>
      </c>
      <c r="AR25" s="1034"/>
      <c r="AS25" s="1029">
        <f>IF($AG25=-1,$AG25*$AO25,IF($AP25=0,0,$AG25/$AL25*$AQ25))</f>
        <v>0</v>
      </c>
      <c r="AT25" s="1018"/>
      <c r="AU25" s="362"/>
      <c r="AV25" s="1512">
        <v>4</v>
      </c>
      <c r="AW25" s="1507">
        <v>3</v>
      </c>
      <c r="AX25" s="1507">
        <v>2</v>
      </c>
      <c r="AY25" s="1507">
        <v>1</v>
      </c>
      <c r="AZ25" s="970">
        <v>0</v>
      </c>
      <c r="BA25" s="362"/>
      <c r="BB25" s="362"/>
      <c r="BC25" s="362"/>
      <c r="BD25" s="362"/>
      <c r="BE25" s="362"/>
      <c r="BF25" s="362"/>
      <c r="BG25" s="362"/>
      <c r="BH25" s="362"/>
      <c r="BI25" s="362"/>
      <c r="BJ25" s="362"/>
      <c r="BK25" s="362"/>
      <c r="BL25" s="362"/>
      <c r="BM25" s="362"/>
      <c r="BN25" s="1510" t="str">
        <f>IF($AG25=0,"今年度","")</f>
        <v>今年度</v>
      </c>
      <c r="BO25" s="1024" t="str">
        <f>IF($AG25=0,"来年度","")</f>
        <v>来年度</v>
      </c>
      <c r="BP25" s="1024" t="str">
        <f>IF($AG25=0,"再来年度","")</f>
        <v>再来年度</v>
      </c>
      <c r="BQ25" s="1090" t="str">
        <f>IF($AG25=0,"未定","")</f>
        <v>未定</v>
      </c>
      <c r="BR25" s="362"/>
    </row>
    <row r="26" spans="2:70" s="324" customFormat="1" ht="23.1" customHeight="1" x14ac:dyDescent="0.15">
      <c r="B26" s="1276"/>
      <c r="C26" s="1356"/>
      <c r="D26" s="1282"/>
      <c r="E26" s="1357"/>
      <c r="F26" s="1281"/>
      <c r="G26" s="1282"/>
      <c r="H26" s="1283"/>
      <c r="I26" s="1488"/>
      <c r="J26" s="1489"/>
      <c r="K26" s="1489"/>
      <c r="L26" s="1489"/>
      <c r="M26" s="1489"/>
      <c r="N26" s="1489"/>
      <c r="O26" s="1489"/>
      <c r="P26" s="1489"/>
      <c r="Q26" s="1489"/>
      <c r="R26" s="1489"/>
      <c r="S26" s="1489"/>
      <c r="T26" s="1490"/>
      <c r="U26" s="1488"/>
      <c r="V26" s="1489"/>
      <c r="W26" s="1489"/>
      <c r="X26" s="1489"/>
      <c r="Y26" s="1489"/>
      <c r="Z26" s="1489"/>
      <c r="AA26" s="1489"/>
      <c r="AB26" s="1489"/>
      <c r="AC26" s="1489"/>
      <c r="AD26" s="1489"/>
      <c r="AE26" s="1489"/>
      <c r="AF26" s="1497"/>
      <c r="AG26" s="1268"/>
      <c r="AH26" s="1045"/>
      <c r="AI26" s="1042"/>
      <c r="AJ26" s="323"/>
      <c r="AK26" s="981"/>
      <c r="AL26" s="1024"/>
      <c r="AM26" s="1098"/>
      <c r="AN26" s="968"/>
      <c r="AO26" s="977"/>
      <c r="AP26" s="1024"/>
      <c r="AQ26" s="1022"/>
      <c r="AR26" s="1035"/>
      <c r="AS26" s="1030"/>
      <c r="AT26" s="1019"/>
      <c r="AU26" s="362"/>
      <c r="AV26" s="1513"/>
      <c r="AW26" s="1508"/>
      <c r="AX26" s="1508"/>
      <c r="AY26" s="1508"/>
      <c r="AZ26" s="971"/>
      <c r="BA26" s="362"/>
      <c r="BB26" s="362"/>
      <c r="BC26" s="362"/>
      <c r="BD26" s="362"/>
      <c r="BE26" s="362"/>
      <c r="BF26" s="362"/>
      <c r="BG26" s="362"/>
      <c r="BH26" s="362"/>
      <c r="BI26" s="362"/>
      <c r="BJ26" s="362"/>
      <c r="BK26" s="362"/>
      <c r="BL26" s="362"/>
      <c r="BM26" s="362"/>
      <c r="BN26" s="1510"/>
      <c r="BO26" s="1024"/>
      <c r="BP26" s="1024"/>
      <c r="BQ26" s="1090"/>
      <c r="BR26" s="362"/>
    </row>
    <row r="27" spans="2:70" s="324" customFormat="1" ht="25.35" customHeight="1" x14ac:dyDescent="0.15">
      <c r="B27" s="1277"/>
      <c r="C27" s="1356"/>
      <c r="D27" s="1282"/>
      <c r="E27" s="1357"/>
      <c r="F27" s="1281"/>
      <c r="G27" s="1282"/>
      <c r="H27" s="1283"/>
      <c r="I27" s="1491"/>
      <c r="J27" s="1492"/>
      <c r="K27" s="1492"/>
      <c r="L27" s="1492"/>
      <c r="M27" s="1492"/>
      <c r="N27" s="1492"/>
      <c r="O27" s="1492"/>
      <c r="P27" s="1492"/>
      <c r="Q27" s="1492"/>
      <c r="R27" s="1492"/>
      <c r="S27" s="1492"/>
      <c r="T27" s="1493"/>
      <c r="U27" s="1491"/>
      <c r="V27" s="1492"/>
      <c r="W27" s="1492"/>
      <c r="X27" s="1492"/>
      <c r="Y27" s="1492"/>
      <c r="Z27" s="1492"/>
      <c r="AA27" s="1492"/>
      <c r="AB27" s="1492"/>
      <c r="AC27" s="1492"/>
      <c r="AD27" s="1492"/>
      <c r="AE27" s="1492"/>
      <c r="AF27" s="1498"/>
      <c r="AG27" s="1269"/>
      <c r="AH27" s="1045"/>
      <c r="AI27" s="1043"/>
      <c r="AJ27" s="323"/>
      <c r="AK27" s="981"/>
      <c r="AL27" s="1024"/>
      <c r="AM27" s="1044"/>
      <c r="AN27" s="968"/>
      <c r="AO27" s="979"/>
      <c r="AP27" s="1024"/>
      <c r="AQ27" s="1023"/>
      <c r="AR27" s="1035"/>
      <c r="AS27" s="1031"/>
      <c r="AT27" s="1019"/>
      <c r="AU27" s="362"/>
      <c r="AV27" s="1514"/>
      <c r="AW27" s="1509"/>
      <c r="AX27" s="1509"/>
      <c r="AY27" s="1509"/>
      <c r="AZ27" s="980"/>
      <c r="BA27" s="362"/>
      <c r="BB27" s="362"/>
      <c r="BC27" s="362"/>
      <c r="BD27" s="362"/>
      <c r="BE27" s="362"/>
      <c r="BF27" s="362"/>
      <c r="BG27" s="362"/>
      <c r="BH27" s="362"/>
      <c r="BI27" s="362"/>
      <c r="BJ27" s="362"/>
      <c r="BK27" s="362"/>
      <c r="BL27" s="362"/>
      <c r="BM27" s="362"/>
      <c r="BN27" s="1510"/>
      <c r="BO27" s="1024"/>
      <c r="BP27" s="1024"/>
      <c r="BQ27" s="1090"/>
      <c r="BR27" s="362"/>
    </row>
    <row r="28" spans="2:70" s="324" customFormat="1" ht="23.1" customHeight="1" x14ac:dyDescent="0.15">
      <c r="B28" s="1361">
        <v>5</v>
      </c>
      <c r="C28" s="1356"/>
      <c r="D28" s="1282"/>
      <c r="E28" s="1282"/>
      <c r="F28" s="1107" t="s">
        <v>114</v>
      </c>
      <c r="G28" s="1108"/>
      <c r="H28" s="1109"/>
      <c r="I28" s="1240" t="s">
        <v>606</v>
      </c>
      <c r="J28" s="1241"/>
      <c r="K28" s="1241"/>
      <c r="L28" s="1241"/>
      <c r="M28" s="1241"/>
      <c r="N28" s="1241"/>
      <c r="O28" s="1241"/>
      <c r="P28" s="1241"/>
      <c r="Q28" s="1241"/>
      <c r="R28" s="1241"/>
      <c r="S28" s="1241"/>
      <c r="T28" s="1182"/>
      <c r="U28" s="1188" t="s">
        <v>607</v>
      </c>
      <c r="V28" s="1183"/>
      <c r="W28" s="1183"/>
      <c r="X28" s="1183"/>
      <c r="Y28" s="1183"/>
      <c r="Z28" s="1183"/>
      <c r="AA28" s="1183"/>
      <c r="AB28" s="1183"/>
      <c r="AC28" s="1183"/>
      <c r="AD28" s="1183"/>
      <c r="AE28" s="1183"/>
      <c r="AF28" s="1189"/>
      <c r="AG28" s="1194"/>
      <c r="AH28" s="1045"/>
      <c r="AI28" s="1070"/>
      <c r="AJ28" s="323"/>
      <c r="AK28" s="1047">
        <v>3</v>
      </c>
      <c r="AL28" s="1025">
        <v>4</v>
      </c>
      <c r="AM28" s="1025">
        <f>IF($AG28="該当無",0,1)</f>
        <v>1</v>
      </c>
      <c r="AN28" s="969">
        <v>1</v>
      </c>
      <c r="AO28" s="1078"/>
      <c r="AP28" s="1025">
        <f>$AK28*$AM28*$AN28</f>
        <v>3</v>
      </c>
      <c r="AQ28" s="1205">
        <f>$AP28*30/$AM$11</f>
        <v>3</v>
      </c>
      <c r="AR28" s="1075"/>
      <c r="AS28" s="1064">
        <f>IF($AG28=-1,$AG28*$AO28,IF($AP28=0,0,$AG28/$AL28*$AQ28))</f>
        <v>0</v>
      </c>
      <c r="AT28" s="1061"/>
      <c r="AU28" s="362"/>
      <c r="AV28" s="1234">
        <v>4</v>
      </c>
      <c r="AW28" s="1056">
        <v>3</v>
      </c>
      <c r="AX28" s="1056">
        <v>2</v>
      </c>
      <c r="AY28" s="1056">
        <v>1</v>
      </c>
      <c r="AZ28" s="1058">
        <v>0</v>
      </c>
      <c r="BA28" s="362"/>
      <c r="BB28" s="362"/>
      <c r="BC28" s="362"/>
      <c r="BD28" s="362"/>
      <c r="BE28" s="362"/>
      <c r="BF28" s="362"/>
      <c r="BG28" s="362"/>
      <c r="BH28" s="362"/>
      <c r="BI28" s="362"/>
      <c r="BJ28" s="362"/>
      <c r="BK28" s="362"/>
      <c r="BL28" s="362"/>
      <c r="BM28" s="362"/>
      <c r="BN28" s="1510" t="str">
        <f>IF($AG28=0,"今年度","")</f>
        <v>今年度</v>
      </c>
      <c r="BO28" s="1024" t="str">
        <f>IF($AG28=0,"来年度","")</f>
        <v>来年度</v>
      </c>
      <c r="BP28" s="1024" t="str">
        <f>IF($AG28=0,"再来年度","")</f>
        <v>再来年度</v>
      </c>
      <c r="BQ28" s="1090" t="str">
        <f>IF($AG28=0,"未定","")</f>
        <v>未定</v>
      </c>
      <c r="BR28" s="362"/>
    </row>
    <row r="29" spans="2:70" s="324" customFormat="1" ht="23.1" customHeight="1" x14ac:dyDescent="0.15">
      <c r="B29" s="1352"/>
      <c r="C29" s="1356"/>
      <c r="D29" s="1282"/>
      <c r="E29" s="1282"/>
      <c r="F29" s="1235"/>
      <c r="G29" s="1236"/>
      <c r="H29" s="1237"/>
      <c r="I29" s="1242"/>
      <c r="J29" s="1243"/>
      <c r="K29" s="1243"/>
      <c r="L29" s="1243"/>
      <c r="M29" s="1243"/>
      <c r="N29" s="1243"/>
      <c r="O29" s="1243"/>
      <c r="P29" s="1243"/>
      <c r="Q29" s="1243"/>
      <c r="R29" s="1243"/>
      <c r="S29" s="1243"/>
      <c r="T29" s="1185"/>
      <c r="U29" s="1190"/>
      <c r="V29" s="1186"/>
      <c r="W29" s="1186"/>
      <c r="X29" s="1186"/>
      <c r="Y29" s="1186"/>
      <c r="Z29" s="1186"/>
      <c r="AA29" s="1186"/>
      <c r="AB29" s="1186"/>
      <c r="AC29" s="1186"/>
      <c r="AD29" s="1186"/>
      <c r="AE29" s="1186"/>
      <c r="AF29" s="1191"/>
      <c r="AG29" s="1195"/>
      <c r="AH29" s="1045"/>
      <c r="AI29" s="1071"/>
      <c r="AJ29" s="323"/>
      <c r="AK29" s="1073"/>
      <c r="AL29" s="1081"/>
      <c r="AM29" s="1081"/>
      <c r="AN29" s="1201"/>
      <c r="AO29" s="1079"/>
      <c r="AP29" s="1081"/>
      <c r="AQ29" s="1095"/>
      <c r="AR29" s="1076"/>
      <c r="AS29" s="1065"/>
      <c r="AT29" s="1062"/>
      <c r="AU29" s="362"/>
      <c r="AV29" s="1232"/>
      <c r="AW29" s="1053"/>
      <c r="AX29" s="1053"/>
      <c r="AY29" s="1053"/>
      <c r="AZ29" s="1059"/>
      <c r="BA29" s="362"/>
      <c r="BB29" s="362"/>
      <c r="BC29" s="362"/>
      <c r="BD29" s="362"/>
      <c r="BE29" s="362"/>
      <c r="BF29" s="362"/>
      <c r="BG29" s="362"/>
      <c r="BH29" s="362"/>
      <c r="BI29" s="362"/>
      <c r="BJ29" s="362"/>
      <c r="BK29" s="362"/>
      <c r="BL29" s="362"/>
      <c r="BM29" s="362"/>
      <c r="BN29" s="1510"/>
      <c r="BO29" s="1024"/>
      <c r="BP29" s="1024"/>
      <c r="BQ29" s="1090"/>
      <c r="BR29" s="362"/>
    </row>
    <row r="30" spans="2:70" s="324" customFormat="1" ht="24.6" customHeight="1" x14ac:dyDescent="0.15">
      <c r="B30" s="1352"/>
      <c r="C30" s="1358"/>
      <c r="D30" s="1359"/>
      <c r="E30" s="1359"/>
      <c r="F30" s="1235"/>
      <c r="G30" s="1236"/>
      <c r="H30" s="1237"/>
      <c r="I30" s="1242"/>
      <c r="J30" s="1243"/>
      <c r="K30" s="1243"/>
      <c r="L30" s="1243"/>
      <c r="M30" s="1243"/>
      <c r="N30" s="1243"/>
      <c r="O30" s="1243"/>
      <c r="P30" s="1243"/>
      <c r="Q30" s="1243"/>
      <c r="R30" s="1243"/>
      <c r="S30" s="1243"/>
      <c r="T30" s="1185"/>
      <c r="U30" s="1190"/>
      <c r="V30" s="1186"/>
      <c r="W30" s="1186"/>
      <c r="X30" s="1186"/>
      <c r="Y30" s="1186"/>
      <c r="Z30" s="1186"/>
      <c r="AA30" s="1186"/>
      <c r="AB30" s="1186"/>
      <c r="AC30" s="1186"/>
      <c r="AD30" s="1186"/>
      <c r="AE30" s="1186"/>
      <c r="AF30" s="1191"/>
      <c r="AG30" s="1195"/>
      <c r="AH30" s="1211"/>
      <c r="AI30" s="1071"/>
      <c r="AJ30" s="323"/>
      <c r="AK30" s="1073"/>
      <c r="AL30" s="1081"/>
      <c r="AM30" s="1081"/>
      <c r="AN30" s="1201"/>
      <c r="AO30" s="1079"/>
      <c r="AP30" s="1081"/>
      <c r="AQ30" s="1095"/>
      <c r="AR30" s="1076"/>
      <c r="AS30" s="1065"/>
      <c r="AT30" s="1062"/>
      <c r="AU30" s="362"/>
      <c r="AV30" s="1232"/>
      <c r="AW30" s="1053"/>
      <c r="AX30" s="1053"/>
      <c r="AY30" s="1053"/>
      <c r="AZ30" s="1059"/>
      <c r="BA30" s="362"/>
      <c r="BB30" s="362"/>
      <c r="BC30" s="362"/>
      <c r="BD30" s="362"/>
      <c r="BE30" s="362"/>
      <c r="BF30" s="362"/>
      <c r="BG30" s="362"/>
      <c r="BH30" s="362"/>
      <c r="BI30" s="362"/>
      <c r="BJ30" s="362"/>
      <c r="BK30" s="362"/>
      <c r="BL30" s="362"/>
      <c r="BM30" s="362"/>
      <c r="BN30" s="1510"/>
      <c r="BO30" s="1024"/>
      <c r="BP30" s="1024"/>
      <c r="BQ30" s="1090"/>
      <c r="BR30" s="362"/>
    </row>
    <row r="31" spans="2:70" s="324" customFormat="1" ht="20.100000000000001" customHeight="1" x14ac:dyDescent="0.15">
      <c r="B31" s="1361">
        <v>6</v>
      </c>
      <c r="C31" s="1354" t="s">
        <v>113</v>
      </c>
      <c r="D31" s="1279"/>
      <c r="E31" s="1355"/>
      <c r="F31" s="1362" t="s">
        <v>107</v>
      </c>
      <c r="G31" s="1359"/>
      <c r="H31" s="1363"/>
      <c r="I31" s="1246" t="s">
        <v>108</v>
      </c>
      <c r="J31" s="1247"/>
      <c r="K31" s="1247"/>
      <c r="L31" s="1247"/>
      <c r="M31" s="1247"/>
      <c r="N31" s="1247"/>
      <c r="O31" s="1247"/>
      <c r="P31" s="1247"/>
      <c r="Q31" s="1247"/>
      <c r="R31" s="1247"/>
      <c r="S31" s="1247"/>
      <c r="T31" s="1248"/>
      <c r="U31" s="1190" t="s">
        <v>0</v>
      </c>
      <c r="V31" s="1186"/>
      <c r="W31" s="1186"/>
      <c r="X31" s="1186"/>
      <c r="Y31" s="1186"/>
      <c r="Z31" s="1186"/>
      <c r="AA31" s="1186"/>
      <c r="AB31" s="1186"/>
      <c r="AC31" s="1186"/>
      <c r="AD31" s="1186"/>
      <c r="AE31" s="1186"/>
      <c r="AF31" s="1191"/>
      <c r="AG31" s="1194"/>
      <c r="AH31" s="1055"/>
      <c r="AI31" s="1070"/>
      <c r="AJ31" s="323"/>
      <c r="AK31" s="1073">
        <v>2</v>
      </c>
      <c r="AL31" s="1081">
        <v>3</v>
      </c>
      <c r="AM31" s="1081">
        <f>IF($AG31="該当無",0,1)</f>
        <v>1</v>
      </c>
      <c r="AN31" s="1201">
        <v>1</v>
      </c>
      <c r="AO31" s="1079"/>
      <c r="AP31" s="1081">
        <f>$AK31*$AM31*$AN31</f>
        <v>2</v>
      </c>
      <c r="AQ31" s="1095">
        <f>$AP31*30/$AM$11</f>
        <v>2</v>
      </c>
      <c r="AR31" s="1087">
        <f>SUM(AQ31:AQ39)</f>
        <v>8</v>
      </c>
      <c r="AS31" s="1065">
        <f>IF($AG31=-1,$AG31*$AO31,IF($AP31=0,0,$AG31/$AL31*$AQ31))</f>
        <v>0</v>
      </c>
      <c r="AT31" s="1088">
        <f>SUM(AS31:AS39)</f>
        <v>0</v>
      </c>
      <c r="AU31" s="362"/>
      <c r="AV31" s="1232">
        <v>3</v>
      </c>
      <c r="AW31" s="1053">
        <v>2</v>
      </c>
      <c r="AX31" s="1053">
        <v>1</v>
      </c>
      <c r="AY31" s="1053">
        <v>0</v>
      </c>
      <c r="AZ31" s="1059"/>
      <c r="BA31" s="362"/>
      <c r="BB31" s="362"/>
      <c r="BC31" s="362"/>
      <c r="BD31" s="362"/>
      <c r="BE31" s="362"/>
      <c r="BF31" s="362"/>
      <c r="BG31" s="362"/>
      <c r="BH31" s="362"/>
      <c r="BI31" s="362"/>
      <c r="BJ31" s="362"/>
      <c r="BK31" s="362"/>
      <c r="BL31" s="362"/>
      <c r="BM31" s="362"/>
      <c r="BN31" s="1510" t="str">
        <f>IF($AG31=0,"今年度","")</f>
        <v>今年度</v>
      </c>
      <c r="BO31" s="1024" t="str">
        <f>IF($AG31=0,"来年度","")</f>
        <v>来年度</v>
      </c>
      <c r="BP31" s="1024" t="str">
        <f>IF($AG31=0,"再来年度","")</f>
        <v>再来年度</v>
      </c>
      <c r="BQ31" s="1090" t="str">
        <f>IF($AG31=0,"未定","")</f>
        <v>未定</v>
      </c>
      <c r="BR31" s="362"/>
    </row>
    <row r="32" spans="2:70" s="324" customFormat="1" ht="20.100000000000001" customHeight="1" x14ac:dyDescent="0.15">
      <c r="B32" s="1352"/>
      <c r="C32" s="1356"/>
      <c r="D32" s="1282"/>
      <c r="E32" s="1357"/>
      <c r="F32" s="1349"/>
      <c r="G32" s="1350"/>
      <c r="H32" s="1351"/>
      <c r="I32" s="1249"/>
      <c r="J32" s="1250"/>
      <c r="K32" s="1250"/>
      <c r="L32" s="1250"/>
      <c r="M32" s="1250"/>
      <c r="N32" s="1250"/>
      <c r="O32" s="1250"/>
      <c r="P32" s="1250"/>
      <c r="Q32" s="1250"/>
      <c r="R32" s="1250"/>
      <c r="S32" s="1250"/>
      <c r="T32" s="1251"/>
      <c r="U32" s="1190"/>
      <c r="V32" s="1186"/>
      <c r="W32" s="1186"/>
      <c r="X32" s="1186"/>
      <c r="Y32" s="1186"/>
      <c r="Z32" s="1186"/>
      <c r="AA32" s="1186"/>
      <c r="AB32" s="1186"/>
      <c r="AC32" s="1186"/>
      <c r="AD32" s="1186"/>
      <c r="AE32" s="1186"/>
      <c r="AF32" s="1191"/>
      <c r="AG32" s="1195"/>
      <c r="AH32" s="1045"/>
      <c r="AI32" s="1071"/>
      <c r="AJ32" s="323"/>
      <c r="AK32" s="1073"/>
      <c r="AL32" s="1081"/>
      <c r="AM32" s="1081"/>
      <c r="AN32" s="1201"/>
      <c r="AO32" s="1079"/>
      <c r="AP32" s="1081"/>
      <c r="AQ32" s="1095"/>
      <c r="AR32" s="1076"/>
      <c r="AS32" s="1065"/>
      <c r="AT32" s="1062"/>
      <c r="AU32" s="362"/>
      <c r="AV32" s="1232"/>
      <c r="AW32" s="1053"/>
      <c r="AX32" s="1053"/>
      <c r="AY32" s="1053"/>
      <c r="AZ32" s="1059"/>
      <c r="BA32" s="362"/>
      <c r="BB32" s="362"/>
      <c r="BC32" s="362"/>
      <c r="BD32" s="362"/>
      <c r="BE32" s="362"/>
      <c r="BF32" s="362"/>
      <c r="BG32" s="362"/>
      <c r="BH32" s="362"/>
      <c r="BI32" s="362"/>
      <c r="BJ32" s="362"/>
      <c r="BK32" s="362"/>
      <c r="BL32" s="362"/>
      <c r="BM32" s="362"/>
      <c r="BN32" s="1510"/>
      <c r="BO32" s="1024"/>
      <c r="BP32" s="1024"/>
      <c r="BQ32" s="1090"/>
      <c r="BR32" s="362"/>
    </row>
    <row r="33" spans="2:70" s="324" customFormat="1" ht="20.100000000000001" customHeight="1" x14ac:dyDescent="0.15">
      <c r="B33" s="1353"/>
      <c r="C33" s="1356"/>
      <c r="D33" s="1282"/>
      <c r="E33" s="1357"/>
      <c r="F33" s="1278"/>
      <c r="G33" s="1279"/>
      <c r="H33" s="1280"/>
      <c r="I33" s="1252"/>
      <c r="J33" s="1253"/>
      <c r="K33" s="1253"/>
      <c r="L33" s="1253"/>
      <c r="M33" s="1253"/>
      <c r="N33" s="1253"/>
      <c r="O33" s="1253"/>
      <c r="P33" s="1253"/>
      <c r="Q33" s="1253"/>
      <c r="R33" s="1253"/>
      <c r="S33" s="1253"/>
      <c r="T33" s="1254"/>
      <c r="U33" s="1192"/>
      <c r="V33" s="1154"/>
      <c r="W33" s="1154"/>
      <c r="X33" s="1154"/>
      <c r="Y33" s="1154"/>
      <c r="Z33" s="1154"/>
      <c r="AA33" s="1154"/>
      <c r="AB33" s="1154"/>
      <c r="AC33" s="1154"/>
      <c r="AD33" s="1154"/>
      <c r="AE33" s="1154"/>
      <c r="AF33" s="1193"/>
      <c r="AG33" s="1196"/>
      <c r="AH33" s="1045"/>
      <c r="AI33" s="1072"/>
      <c r="AJ33" s="323"/>
      <c r="AK33" s="1074"/>
      <c r="AL33" s="1082"/>
      <c r="AM33" s="1082"/>
      <c r="AN33" s="1202"/>
      <c r="AO33" s="1080"/>
      <c r="AP33" s="1082"/>
      <c r="AQ33" s="1096"/>
      <c r="AR33" s="1077"/>
      <c r="AS33" s="1066"/>
      <c r="AT33" s="1063"/>
      <c r="AU33" s="362"/>
      <c r="AV33" s="1233"/>
      <c r="AW33" s="1057"/>
      <c r="AX33" s="1057"/>
      <c r="AY33" s="1057"/>
      <c r="AZ33" s="1060"/>
      <c r="BA33" s="362"/>
      <c r="BB33" s="362"/>
      <c r="BC33" s="362"/>
      <c r="BD33" s="362"/>
      <c r="BE33" s="362"/>
      <c r="BF33" s="362"/>
      <c r="BG33" s="362"/>
      <c r="BH33" s="362"/>
      <c r="BI33" s="362"/>
      <c r="BJ33" s="362"/>
      <c r="BK33" s="362"/>
      <c r="BL33" s="362"/>
      <c r="BM33" s="362"/>
      <c r="BN33" s="1510"/>
      <c r="BO33" s="1024"/>
      <c r="BP33" s="1024"/>
      <c r="BQ33" s="1090"/>
      <c r="BR33" s="362"/>
    </row>
    <row r="34" spans="2:70" s="324" customFormat="1" ht="15" customHeight="1" x14ac:dyDescent="0.15">
      <c r="B34" s="1344">
        <v>7</v>
      </c>
      <c r="C34" s="1356"/>
      <c r="D34" s="1282"/>
      <c r="E34" s="1282"/>
      <c r="F34" s="1107" t="s">
        <v>1</v>
      </c>
      <c r="G34" s="1108"/>
      <c r="H34" s="1109"/>
      <c r="I34" s="1240" t="s">
        <v>622</v>
      </c>
      <c r="J34" s="1241"/>
      <c r="K34" s="1241"/>
      <c r="L34" s="1241"/>
      <c r="M34" s="1241"/>
      <c r="N34" s="1241"/>
      <c r="O34" s="1241"/>
      <c r="P34" s="1241"/>
      <c r="Q34" s="1241"/>
      <c r="R34" s="1241"/>
      <c r="S34" s="1241"/>
      <c r="T34" s="1182"/>
      <c r="U34" s="1188" t="s">
        <v>618</v>
      </c>
      <c r="V34" s="1183"/>
      <c r="W34" s="1183"/>
      <c r="X34" s="1183"/>
      <c r="Y34" s="1183"/>
      <c r="Z34" s="1183"/>
      <c r="AA34" s="1183"/>
      <c r="AB34" s="1183"/>
      <c r="AC34" s="1183"/>
      <c r="AD34" s="1183"/>
      <c r="AE34" s="1183"/>
      <c r="AF34" s="1189"/>
      <c r="AG34" s="1122"/>
      <c r="AH34" s="1045"/>
      <c r="AI34" s="1046"/>
      <c r="AJ34" s="323"/>
      <c r="AK34" s="1198">
        <v>3</v>
      </c>
      <c r="AL34" s="1199">
        <v>2</v>
      </c>
      <c r="AM34" s="1199">
        <f>IF($AG34="該当無",0,1)</f>
        <v>1</v>
      </c>
      <c r="AN34" s="1200">
        <v>1</v>
      </c>
      <c r="AO34" s="978"/>
      <c r="AP34" s="1199">
        <f>$AK34*$AM34*$AN34</f>
        <v>3</v>
      </c>
      <c r="AQ34" s="1054">
        <f>$AP34*30/$AM$11</f>
        <v>3</v>
      </c>
      <c r="AR34" s="1204"/>
      <c r="AS34" s="1051">
        <f>IF(AI34="",0,IF($AG34=-1,$AG34*$AO34,IF($AP34=0,0,$AG34/$AL34*$AQ34)))</f>
        <v>0</v>
      </c>
      <c r="AT34" s="1084"/>
      <c r="AU34" s="362"/>
      <c r="AV34" s="1226">
        <v>2</v>
      </c>
      <c r="AW34" s="1199">
        <v>1</v>
      </c>
      <c r="AX34" s="1199">
        <v>0</v>
      </c>
      <c r="AY34" s="1199"/>
      <c r="AZ34" s="972"/>
      <c r="BA34" s="362"/>
      <c r="BB34" s="362"/>
      <c r="BC34" s="362"/>
      <c r="BD34" s="362"/>
      <c r="BE34" s="362"/>
      <c r="BF34" s="362"/>
      <c r="BG34" s="362"/>
      <c r="BH34" s="362"/>
      <c r="BI34" s="362"/>
      <c r="BJ34" s="362"/>
      <c r="BK34" s="362"/>
      <c r="BL34" s="362"/>
      <c r="BM34" s="362"/>
      <c r="BN34" s="1510" t="str">
        <f>IF($AG34=0,"今年度","")</f>
        <v>今年度</v>
      </c>
      <c r="BO34" s="1024" t="str">
        <f>IF($AG34=0,"来年度","")</f>
        <v>来年度</v>
      </c>
      <c r="BP34" s="1024" t="str">
        <f>IF($AG34=0,"再来年度","")</f>
        <v>再来年度</v>
      </c>
      <c r="BQ34" s="1090" t="str">
        <f>IF($AG34=0,"未定","")</f>
        <v>未定</v>
      </c>
      <c r="BR34" s="362"/>
    </row>
    <row r="35" spans="2:70" s="324" customFormat="1" ht="15" customHeight="1" x14ac:dyDescent="0.15">
      <c r="B35" s="1352"/>
      <c r="C35" s="1356"/>
      <c r="D35" s="1282"/>
      <c r="E35" s="1282"/>
      <c r="F35" s="1235"/>
      <c r="G35" s="1236"/>
      <c r="H35" s="1237"/>
      <c r="I35" s="1242"/>
      <c r="J35" s="1243"/>
      <c r="K35" s="1243"/>
      <c r="L35" s="1243"/>
      <c r="M35" s="1243"/>
      <c r="N35" s="1243"/>
      <c r="O35" s="1243"/>
      <c r="P35" s="1243"/>
      <c r="Q35" s="1243"/>
      <c r="R35" s="1243"/>
      <c r="S35" s="1243"/>
      <c r="T35" s="1185"/>
      <c r="U35" s="1190"/>
      <c r="V35" s="1186"/>
      <c r="W35" s="1186"/>
      <c r="X35" s="1186"/>
      <c r="Y35" s="1186"/>
      <c r="Z35" s="1186"/>
      <c r="AA35" s="1186"/>
      <c r="AB35" s="1186"/>
      <c r="AC35" s="1186"/>
      <c r="AD35" s="1186"/>
      <c r="AE35" s="1186"/>
      <c r="AF35" s="1191"/>
      <c r="AG35" s="1195"/>
      <c r="AH35" s="1045"/>
      <c r="AI35" s="1071"/>
      <c r="AJ35" s="323"/>
      <c r="AK35" s="1073"/>
      <c r="AL35" s="1081"/>
      <c r="AM35" s="1081"/>
      <c r="AN35" s="1201"/>
      <c r="AO35" s="1079"/>
      <c r="AP35" s="1081"/>
      <c r="AQ35" s="1095"/>
      <c r="AR35" s="1076"/>
      <c r="AS35" s="1065"/>
      <c r="AT35" s="1062"/>
      <c r="AU35" s="362"/>
      <c r="AV35" s="1232"/>
      <c r="AW35" s="1081"/>
      <c r="AX35" s="1081"/>
      <c r="AY35" s="1081"/>
      <c r="AZ35" s="1059"/>
      <c r="BA35" s="362"/>
      <c r="BB35" s="362"/>
      <c r="BC35" s="362"/>
      <c r="BD35" s="362"/>
      <c r="BE35" s="362"/>
      <c r="BF35" s="362"/>
      <c r="BG35" s="362"/>
      <c r="BH35" s="362"/>
      <c r="BI35" s="362"/>
      <c r="BJ35" s="362"/>
      <c r="BK35" s="362"/>
      <c r="BL35" s="362"/>
      <c r="BM35" s="362"/>
      <c r="BN35" s="1510"/>
      <c r="BO35" s="1024"/>
      <c r="BP35" s="1024"/>
      <c r="BQ35" s="1090"/>
      <c r="BR35" s="362"/>
    </row>
    <row r="36" spans="2:70" s="324" customFormat="1" ht="18.600000000000001" customHeight="1" x14ac:dyDescent="0.15">
      <c r="B36" s="1353"/>
      <c r="C36" s="1356"/>
      <c r="D36" s="1282"/>
      <c r="E36" s="1282"/>
      <c r="F36" s="1238"/>
      <c r="G36" s="1167"/>
      <c r="H36" s="1239"/>
      <c r="I36" s="1244"/>
      <c r="J36" s="1245"/>
      <c r="K36" s="1245"/>
      <c r="L36" s="1245"/>
      <c r="M36" s="1245"/>
      <c r="N36" s="1245"/>
      <c r="O36" s="1245"/>
      <c r="P36" s="1245"/>
      <c r="Q36" s="1245"/>
      <c r="R36" s="1245"/>
      <c r="S36" s="1245"/>
      <c r="T36" s="1153"/>
      <c r="U36" s="1192"/>
      <c r="V36" s="1154"/>
      <c r="W36" s="1154"/>
      <c r="X36" s="1154"/>
      <c r="Y36" s="1154"/>
      <c r="Z36" s="1154"/>
      <c r="AA36" s="1154"/>
      <c r="AB36" s="1154"/>
      <c r="AC36" s="1154"/>
      <c r="AD36" s="1154"/>
      <c r="AE36" s="1154"/>
      <c r="AF36" s="1193"/>
      <c r="AG36" s="1196"/>
      <c r="AH36" s="1045"/>
      <c r="AI36" s="1072"/>
      <c r="AJ36" s="323"/>
      <c r="AK36" s="1074"/>
      <c r="AL36" s="1082"/>
      <c r="AM36" s="1082"/>
      <c r="AN36" s="1202"/>
      <c r="AO36" s="1080"/>
      <c r="AP36" s="1082"/>
      <c r="AQ36" s="1096"/>
      <c r="AR36" s="1077"/>
      <c r="AS36" s="1066"/>
      <c r="AT36" s="1063"/>
      <c r="AU36" s="362"/>
      <c r="AV36" s="1233"/>
      <c r="AW36" s="1082"/>
      <c r="AX36" s="1082"/>
      <c r="AY36" s="1082"/>
      <c r="AZ36" s="1060"/>
      <c r="BA36" s="362"/>
      <c r="BB36" s="362"/>
      <c r="BC36" s="362"/>
      <c r="BD36" s="362"/>
      <c r="BE36" s="362"/>
      <c r="BF36" s="362"/>
      <c r="BG36" s="362"/>
      <c r="BH36" s="362"/>
      <c r="BI36" s="362"/>
      <c r="BJ36" s="362"/>
      <c r="BK36" s="362"/>
      <c r="BL36" s="362"/>
      <c r="BM36" s="362"/>
      <c r="BN36" s="1510"/>
      <c r="BO36" s="1024"/>
      <c r="BP36" s="1024"/>
      <c r="BQ36" s="1090"/>
      <c r="BR36" s="362"/>
    </row>
    <row r="37" spans="2:70" s="324" customFormat="1" ht="15" customHeight="1" x14ac:dyDescent="0.15">
      <c r="B37" s="1275">
        <v>8</v>
      </c>
      <c r="C37" s="1356"/>
      <c r="D37" s="1282"/>
      <c r="E37" s="1282"/>
      <c r="F37" s="1107" t="s">
        <v>2</v>
      </c>
      <c r="G37" s="1108"/>
      <c r="H37" s="1109"/>
      <c r="I37" s="1240" t="s">
        <v>623</v>
      </c>
      <c r="J37" s="1241"/>
      <c r="K37" s="1241"/>
      <c r="L37" s="1241"/>
      <c r="M37" s="1241"/>
      <c r="N37" s="1241"/>
      <c r="O37" s="1241"/>
      <c r="P37" s="1241"/>
      <c r="Q37" s="1241"/>
      <c r="R37" s="1241"/>
      <c r="S37" s="1241"/>
      <c r="T37" s="1182"/>
      <c r="U37" s="1188" t="s">
        <v>618</v>
      </c>
      <c r="V37" s="1183"/>
      <c r="W37" s="1183"/>
      <c r="X37" s="1183"/>
      <c r="Y37" s="1183"/>
      <c r="Z37" s="1183"/>
      <c r="AA37" s="1183"/>
      <c r="AB37" s="1183"/>
      <c r="AC37" s="1183"/>
      <c r="AD37" s="1183"/>
      <c r="AE37" s="1183"/>
      <c r="AF37" s="1189"/>
      <c r="AG37" s="1048"/>
      <c r="AH37" s="1045"/>
      <c r="AI37" s="1041"/>
      <c r="AJ37" s="323"/>
      <c r="AK37" s="981">
        <v>3</v>
      </c>
      <c r="AL37" s="1024">
        <v>2</v>
      </c>
      <c r="AM37" s="1097">
        <f>IF($AG37="該当無",0,1)</f>
        <v>1</v>
      </c>
      <c r="AN37" s="968">
        <v>1</v>
      </c>
      <c r="AO37" s="976"/>
      <c r="AP37" s="1024">
        <f>$AK37*$AM37*$AN37</f>
        <v>3</v>
      </c>
      <c r="AQ37" s="1021">
        <f>$AP37*30/$AM$11</f>
        <v>3</v>
      </c>
      <c r="AR37" s="1034"/>
      <c r="AS37" s="1029">
        <f>IF(AI37="",0,IF($AG37=-1,$AG37*$AO37,IF($AP37=0,0,$AG37/$AL37*$AQ37)))</f>
        <v>0</v>
      </c>
      <c r="AT37" s="1018"/>
      <c r="AU37" s="362"/>
      <c r="AV37" s="1224">
        <v>2</v>
      </c>
      <c r="AW37" s="1097">
        <v>1</v>
      </c>
      <c r="AX37" s="1097">
        <v>0</v>
      </c>
      <c r="AY37" s="1097"/>
      <c r="AZ37" s="970"/>
      <c r="BA37" s="362"/>
      <c r="BB37" s="362"/>
      <c r="BC37" s="362"/>
      <c r="BD37" s="362"/>
      <c r="BE37" s="362"/>
      <c r="BF37" s="362"/>
      <c r="BG37" s="362"/>
      <c r="BH37" s="362"/>
      <c r="BI37" s="362"/>
      <c r="BJ37" s="362"/>
      <c r="BK37" s="362"/>
      <c r="BL37" s="362"/>
      <c r="BM37" s="362"/>
      <c r="BN37" s="1510" t="str">
        <f>IF($AG37=0,"今年度","")</f>
        <v>今年度</v>
      </c>
      <c r="BO37" s="1024" t="str">
        <f>IF($AG37=0,"来年度","")</f>
        <v>来年度</v>
      </c>
      <c r="BP37" s="1024" t="str">
        <f>IF($AG37=0,"再来年度","")</f>
        <v>再来年度</v>
      </c>
      <c r="BQ37" s="1090" t="str">
        <f>IF($AG37=0,"未定","")</f>
        <v>未定</v>
      </c>
      <c r="BR37" s="362"/>
    </row>
    <row r="38" spans="2:70" s="324" customFormat="1" ht="15" customHeight="1" x14ac:dyDescent="0.15">
      <c r="B38" s="1276"/>
      <c r="C38" s="1356"/>
      <c r="D38" s="1282"/>
      <c r="E38" s="1282"/>
      <c r="F38" s="1235"/>
      <c r="G38" s="1236"/>
      <c r="H38" s="1237"/>
      <c r="I38" s="1242"/>
      <c r="J38" s="1243"/>
      <c r="K38" s="1243"/>
      <c r="L38" s="1243"/>
      <c r="M38" s="1243"/>
      <c r="N38" s="1243"/>
      <c r="O38" s="1243"/>
      <c r="P38" s="1243"/>
      <c r="Q38" s="1243"/>
      <c r="R38" s="1243"/>
      <c r="S38" s="1243"/>
      <c r="T38" s="1185"/>
      <c r="U38" s="1190"/>
      <c r="V38" s="1186"/>
      <c r="W38" s="1186"/>
      <c r="X38" s="1186"/>
      <c r="Y38" s="1186"/>
      <c r="Z38" s="1186"/>
      <c r="AA38" s="1186"/>
      <c r="AB38" s="1186"/>
      <c r="AC38" s="1186"/>
      <c r="AD38" s="1186"/>
      <c r="AE38" s="1186"/>
      <c r="AF38" s="1191"/>
      <c r="AG38" s="1049"/>
      <c r="AH38" s="1045"/>
      <c r="AI38" s="1042"/>
      <c r="AJ38" s="323"/>
      <c r="AK38" s="981"/>
      <c r="AL38" s="1024"/>
      <c r="AM38" s="1098"/>
      <c r="AN38" s="968"/>
      <c r="AO38" s="977"/>
      <c r="AP38" s="1024"/>
      <c r="AQ38" s="1022"/>
      <c r="AR38" s="1035"/>
      <c r="AS38" s="1030"/>
      <c r="AT38" s="1019"/>
      <c r="AU38" s="362"/>
      <c r="AV38" s="1225"/>
      <c r="AW38" s="1098"/>
      <c r="AX38" s="1098"/>
      <c r="AY38" s="1098"/>
      <c r="AZ38" s="971"/>
      <c r="BA38" s="362"/>
      <c r="BB38" s="362"/>
      <c r="BC38" s="362"/>
      <c r="BD38" s="362"/>
      <c r="BE38" s="362"/>
      <c r="BF38" s="362"/>
      <c r="BG38" s="362"/>
      <c r="BH38" s="362"/>
      <c r="BI38" s="362"/>
      <c r="BJ38" s="362"/>
      <c r="BK38" s="362"/>
      <c r="BL38" s="362"/>
      <c r="BM38" s="362"/>
      <c r="BN38" s="1510"/>
      <c r="BO38" s="1024"/>
      <c r="BP38" s="1024"/>
      <c r="BQ38" s="1090"/>
      <c r="BR38" s="362"/>
    </row>
    <row r="39" spans="2:70" s="324" customFormat="1" ht="17.100000000000001" customHeight="1" x14ac:dyDescent="0.15">
      <c r="B39" s="1344"/>
      <c r="C39" s="1358"/>
      <c r="D39" s="1359"/>
      <c r="E39" s="1359"/>
      <c r="F39" s="1235"/>
      <c r="G39" s="1236"/>
      <c r="H39" s="1237"/>
      <c r="I39" s="1242"/>
      <c r="J39" s="1243"/>
      <c r="K39" s="1243"/>
      <c r="L39" s="1243"/>
      <c r="M39" s="1243"/>
      <c r="N39" s="1243"/>
      <c r="O39" s="1243"/>
      <c r="P39" s="1243"/>
      <c r="Q39" s="1243"/>
      <c r="R39" s="1243"/>
      <c r="S39" s="1243"/>
      <c r="T39" s="1185"/>
      <c r="U39" s="1190"/>
      <c r="V39" s="1186"/>
      <c r="W39" s="1186"/>
      <c r="X39" s="1186"/>
      <c r="Y39" s="1186"/>
      <c r="Z39" s="1186"/>
      <c r="AA39" s="1186"/>
      <c r="AB39" s="1186"/>
      <c r="AC39" s="1186"/>
      <c r="AD39" s="1186"/>
      <c r="AE39" s="1186"/>
      <c r="AF39" s="1191"/>
      <c r="AG39" s="1122"/>
      <c r="AH39" s="1211"/>
      <c r="AI39" s="1046"/>
      <c r="AJ39" s="323"/>
      <c r="AK39" s="1047"/>
      <c r="AL39" s="1025"/>
      <c r="AM39" s="1199"/>
      <c r="AN39" s="969"/>
      <c r="AO39" s="978"/>
      <c r="AP39" s="1025"/>
      <c r="AQ39" s="1054"/>
      <c r="AR39" s="1036"/>
      <c r="AS39" s="1051"/>
      <c r="AT39" s="1020"/>
      <c r="AU39" s="362"/>
      <c r="AV39" s="1226"/>
      <c r="AW39" s="1199"/>
      <c r="AX39" s="1199"/>
      <c r="AY39" s="1199"/>
      <c r="AZ39" s="972"/>
      <c r="BA39" s="362"/>
      <c r="BB39" s="362"/>
      <c r="BC39" s="362"/>
      <c r="BD39" s="362"/>
      <c r="BE39" s="362"/>
      <c r="BF39" s="362"/>
      <c r="BG39" s="362"/>
      <c r="BH39" s="362"/>
      <c r="BI39" s="362"/>
      <c r="BJ39" s="362"/>
      <c r="BK39" s="362"/>
      <c r="BL39" s="362"/>
      <c r="BM39" s="362"/>
      <c r="BN39" s="1510"/>
      <c r="BO39" s="1024"/>
      <c r="BP39" s="1024"/>
      <c r="BQ39" s="1090"/>
      <c r="BR39" s="362"/>
    </row>
    <row r="40" spans="2:70" s="324" customFormat="1" ht="27.95" customHeight="1" x14ac:dyDescent="0.15">
      <c r="B40" s="1275">
        <v>9</v>
      </c>
      <c r="C40" s="1354" t="s">
        <v>109</v>
      </c>
      <c r="D40" s="1279"/>
      <c r="E40" s="1355"/>
      <c r="F40" s="1281" t="s">
        <v>111</v>
      </c>
      <c r="G40" s="1282"/>
      <c r="H40" s="1283"/>
      <c r="I40" s="1161" t="s">
        <v>3</v>
      </c>
      <c r="J40" s="1161"/>
      <c r="K40" s="1161"/>
      <c r="L40" s="1161"/>
      <c r="M40" s="1161"/>
      <c r="N40" s="1161"/>
      <c r="O40" s="1161"/>
      <c r="P40" s="1161"/>
      <c r="Q40" s="1161"/>
      <c r="R40" s="1161"/>
      <c r="S40" s="1161"/>
      <c r="T40" s="1228"/>
      <c r="U40" s="1192" t="s">
        <v>4</v>
      </c>
      <c r="V40" s="1154"/>
      <c r="W40" s="1154"/>
      <c r="X40" s="1154"/>
      <c r="Y40" s="1154"/>
      <c r="Z40" s="1154"/>
      <c r="AA40" s="1154"/>
      <c r="AB40" s="1154"/>
      <c r="AC40" s="1154"/>
      <c r="AD40" s="1154"/>
      <c r="AE40" s="1154"/>
      <c r="AF40" s="1193"/>
      <c r="AG40" s="1049"/>
      <c r="AH40" s="1055"/>
      <c r="AI40" s="1041"/>
      <c r="AJ40" s="323"/>
      <c r="AK40" s="981">
        <v>3</v>
      </c>
      <c r="AL40" s="1024">
        <v>4</v>
      </c>
      <c r="AM40" s="1097">
        <f>IF($AG40="該当無",0,1)</f>
        <v>1</v>
      </c>
      <c r="AN40" s="968">
        <v>1</v>
      </c>
      <c r="AO40" s="976"/>
      <c r="AP40" s="1024">
        <f>$AK40*$AM40*$AN40</f>
        <v>3</v>
      </c>
      <c r="AQ40" s="1021">
        <f>$AP40*30/$AM$11</f>
        <v>3</v>
      </c>
      <c r="AR40" s="1034">
        <f>SUM(AQ40:AQ45)</f>
        <v>5</v>
      </c>
      <c r="AS40" s="1029">
        <f>IF($AG40=-1,$AG40*$AO40,IF($AP40=0,0,$AG40/$AL40*$AQ40))</f>
        <v>0</v>
      </c>
      <c r="AT40" s="1018">
        <f>SUM(AS40:AS45)</f>
        <v>0</v>
      </c>
      <c r="AU40" s="362"/>
      <c r="AV40" s="1224">
        <v>4</v>
      </c>
      <c r="AW40" s="1085">
        <v>3</v>
      </c>
      <c r="AX40" s="1085">
        <v>2</v>
      </c>
      <c r="AY40" s="1085">
        <v>1</v>
      </c>
      <c r="AZ40" s="970">
        <v>0</v>
      </c>
      <c r="BA40" s="362"/>
      <c r="BB40" s="362"/>
      <c r="BC40" s="362"/>
      <c r="BD40" s="362"/>
      <c r="BE40" s="362"/>
      <c r="BF40" s="362"/>
      <c r="BG40" s="362"/>
      <c r="BH40" s="362"/>
      <c r="BI40" s="362"/>
      <c r="BJ40" s="362"/>
      <c r="BK40" s="362"/>
      <c r="BL40" s="362"/>
      <c r="BM40" s="362"/>
      <c r="BN40" s="1510" t="str">
        <f>IF($AG40=0,"今年度","")</f>
        <v>今年度</v>
      </c>
      <c r="BO40" s="1024" t="str">
        <f>IF($AG40=0,"来年度","")</f>
        <v>来年度</v>
      </c>
      <c r="BP40" s="1024" t="str">
        <f>IF($AG40=0,"再来年度","")</f>
        <v>再来年度</v>
      </c>
      <c r="BQ40" s="1090" t="str">
        <f>IF($AG40=0,"未定","")</f>
        <v>未定</v>
      </c>
      <c r="BR40" s="362"/>
    </row>
    <row r="41" spans="2:70" s="324" customFormat="1" ht="27.95" customHeight="1" x14ac:dyDescent="0.15">
      <c r="B41" s="1276"/>
      <c r="C41" s="1356"/>
      <c r="D41" s="1282"/>
      <c r="E41" s="1357"/>
      <c r="F41" s="1281"/>
      <c r="G41" s="1282"/>
      <c r="H41" s="1283"/>
      <c r="I41" s="1164"/>
      <c r="J41" s="1164"/>
      <c r="K41" s="1164"/>
      <c r="L41" s="1164"/>
      <c r="M41" s="1164"/>
      <c r="N41" s="1164"/>
      <c r="O41" s="1164"/>
      <c r="P41" s="1164"/>
      <c r="Q41" s="1164"/>
      <c r="R41" s="1164"/>
      <c r="S41" s="1164"/>
      <c r="T41" s="1229"/>
      <c r="U41" s="1113"/>
      <c r="V41" s="1114"/>
      <c r="W41" s="1114"/>
      <c r="X41" s="1114"/>
      <c r="Y41" s="1114"/>
      <c r="Z41" s="1114"/>
      <c r="AA41" s="1114"/>
      <c r="AB41" s="1114"/>
      <c r="AC41" s="1114"/>
      <c r="AD41" s="1114"/>
      <c r="AE41" s="1114"/>
      <c r="AF41" s="1120"/>
      <c r="AG41" s="1049"/>
      <c r="AH41" s="1045"/>
      <c r="AI41" s="1042"/>
      <c r="AJ41" s="323"/>
      <c r="AK41" s="981"/>
      <c r="AL41" s="1024"/>
      <c r="AM41" s="1098"/>
      <c r="AN41" s="968"/>
      <c r="AO41" s="977"/>
      <c r="AP41" s="1024"/>
      <c r="AQ41" s="1022"/>
      <c r="AR41" s="1035"/>
      <c r="AS41" s="1030"/>
      <c r="AT41" s="1019"/>
      <c r="AU41" s="362"/>
      <c r="AV41" s="1225"/>
      <c r="AW41" s="1086"/>
      <c r="AX41" s="1086"/>
      <c r="AY41" s="1086"/>
      <c r="AZ41" s="971"/>
      <c r="BA41" s="362"/>
      <c r="BB41" s="362"/>
      <c r="BC41" s="362"/>
      <c r="BD41" s="362"/>
      <c r="BE41" s="362"/>
      <c r="BF41" s="362"/>
      <c r="BG41" s="362"/>
      <c r="BH41" s="362"/>
      <c r="BI41" s="362"/>
      <c r="BJ41" s="362"/>
      <c r="BK41" s="362"/>
      <c r="BL41" s="362"/>
      <c r="BM41" s="362"/>
      <c r="BN41" s="1510"/>
      <c r="BO41" s="1024"/>
      <c r="BP41" s="1024"/>
      <c r="BQ41" s="1090"/>
      <c r="BR41" s="362"/>
    </row>
    <row r="42" spans="2:70" s="324" customFormat="1" ht="27.95" customHeight="1" x14ac:dyDescent="0.15">
      <c r="B42" s="1277"/>
      <c r="C42" s="1356"/>
      <c r="D42" s="1282"/>
      <c r="E42" s="1357"/>
      <c r="F42" s="1281"/>
      <c r="G42" s="1282"/>
      <c r="H42" s="1283"/>
      <c r="I42" s="1164"/>
      <c r="J42" s="1164"/>
      <c r="K42" s="1164"/>
      <c r="L42" s="1164"/>
      <c r="M42" s="1164"/>
      <c r="N42" s="1164"/>
      <c r="O42" s="1164"/>
      <c r="P42" s="1164"/>
      <c r="Q42" s="1164"/>
      <c r="R42" s="1164"/>
      <c r="S42" s="1164"/>
      <c r="T42" s="1229"/>
      <c r="U42" s="1230"/>
      <c r="V42" s="1158"/>
      <c r="W42" s="1158"/>
      <c r="X42" s="1158"/>
      <c r="Y42" s="1158"/>
      <c r="Z42" s="1158"/>
      <c r="AA42" s="1158"/>
      <c r="AB42" s="1158"/>
      <c r="AC42" s="1158"/>
      <c r="AD42" s="1158"/>
      <c r="AE42" s="1158"/>
      <c r="AF42" s="1231"/>
      <c r="AG42" s="1218"/>
      <c r="AH42" s="1045"/>
      <c r="AI42" s="1043"/>
      <c r="AJ42" s="323"/>
      <c r="AK42" s="981"/>
      <c r="AL42" s="1024"/>
      <c r="AM42" s="1044"/>
      <c r="AN42" s="968"/>
      <c r="AO42" s="979"/>
      <c r="AP42" s="1024"/>
      <c r="AQ42" s="1023"/>
      <c r="AR42" s="1035"/>
      <c r="AS42" s="1031"/>
      <c r="AT42" s="1019"/>
      <c r="AU42" s="362"/>
      <c r="AV42" s="1227"/>
      <c r="AW42" s="1089"/>
      <c r="AX42" s="1089"/>
      <c r="AY42" s="1089"/>
      <c r="AZ42" s="980"/>
      <c r="BA42" s="362"/>
      <c r="BB42" s="362"/>
      <c r="BC42" s="362"/>
      <c r="BD42" s="362"/>
      <c r="BE42" s="362"/>
      <c r="BF42" s="362"/>
      <c r="BG42" s="362"/>
      <c r="BH42" s="362"/>
      <c r="BI42" s="362"/>
      <c r="BJ42" s="362"/>
      <c r="BK42" s="362"/>
      <c r="BL42" s="362"/>
      <c r="BM42" s="362"/>
      <c r="BN42" s="1510"/>
      <c r="BO42" s="1024"/>
      <c r="BP42" s="1024"/>
      <c r="BQ42" s="1090"/>
      <c r="BR42" s="362"/>
    </row>
    <row r="43" spans="2:70" s="324" customFormat="1" ht="27" customHeight="1" x14ac:dyDescent="0.15">
      <c r="B43" s="1275">
        <v>10</v>
      </c>
      <c r="C43" s="1356"/>
      <c r="D43" s="1282"/>
      <c r="E43" s="1357"/>
      <c r="F43" s="1346" t="s">
        <v>112</v>
      </c>
      <c r="G43" s="1347"/>
      <c r="H43" s="1348"/>
      <c r="I43" s="1241" t="s">
        <v>5</v>
      </c>
      <c r="J43" s="1241"/>
      <c r="K43" s="1241"/>
      <c r="L43" s="1241"/>
      <c r="M43" s="1241"/>
      <c r="N43" s="1241"/>
      <c r="O43" s="1241"/>
      <c r="P43" s="1241"/>
      <c r="Q43" s="1241"/>
      <c r="R43" s="1241"/>
      <c r="S43" s="1241"/>
      <c r="T43" s="1182"/>
      <c r="U43" s="1188" t="s">
        <v>6</v>
      </c>
      <c r="V43" s="1183"/>
      <c r="W43" s="1183"/>
      <c r="X43" s="1183"/>
      <c r="Y43" s="1183"/>
      <c r="Z43" s="1183"/>
      <c r="AA43" s="1183"/>
      <c r="AB43" s="1183"/>
      <c r="AC43" s="1183"/>
      <c r="AD43" s="1183"/>
      <c r="AE43" s="1183"/>
      <c r="AF43" s="1189"/>
      <c r="AG43" s="1219"/>
      <c r="AH43" s="1045"/>
      <c r="AI43" s="1041"/>
      <c r="AJ43" s="323"/>
      <c r="AK43" s="981">
        <v>2</v>
      </c>
      <c r="AL43" s="1024">
        <v>3</v>
      </c>
      <c r="AM43" s="1097">
        <f>IF($AG43="該当無",0,1)</f>
        <v>1</v>
      </c>
      <c r="AN43" s="968">
        <v>1</v>
      </c>
      <c r="AO43" s="976"/>
      <c r="AP43" s="1024">
        <f>$AK43*$AM43*$AN43</f>
        <v>2</v>
      </c>
      <c r="AQ43" s="1021">
        <f>$AP43*30/$AM$11</f>
        <v>2</v>
      </c>
      <c r="AR43" s="1034"/>
      <c r="AS43" s="1029">
        <f>IF($AG43=-1,$AG43*$AO43,IF($AP43=0,0,$AG43/$AL43*$AQ43))</f>
        <v>0</v>
      </c>
      <c r="AT43" s="1018"/>
      <c r="AU43" s="362"/>
      <c r="AV43" s="1221">
        <f>IF($AG$40=0,0,3)</f>
        <v>0</v>
      </c>
      <c r="AW43" s="1015">
        <f>IF($AG$40=0,0,2)</f>
        <v>0</v>
      </c>
      <c r="AX43" s="1483">
        <f>IF($AG$40=0,0,1)</f>
        <v>0</v>
      </c>
      <c r="AY43" s="1085">
        <v>0</v>
      </c>
      <c r="AZ43" s="970"/>
      <c r="BA43" s="362"/>
      <c r="BB43" s="362"/>
      <c r="BC43" s="362"/>
      <c r="BD43" s="362"/>
      <c r="BE43" s="362"/>
      <c r="BF43" s="362"/>
      <c r="BG43" s="362"/>
      <c r="BH43" s="362"/>
      <c r="BI43" s="362"/>
      <c r="BJ43" s="362"/>
      <c r="BK43" s="362"/>
      <c r="BL43" s="362"/>
      <c r="BM43" s="362"/>
      <c r="BN43" s="1510" t="str">
        <f>IF($AG43=0,"今年度","")</f>
        <v>今年度</v>
      </c>
      <c r="BO43" s="1024" t="str">
        <f>IF($AG43=0,"来年度","")</f>
        <v>来年度</v>
      </c>
      <c r="BP43" s="1024" t="str">
        <f>IF($AG43=0,"再来年度","")</f>
        <v>再来年度</v>
      </c>
      <c r="BQ43" s="1090" t="str">
        <f>IF($AG43=0,"未定","")</f>
        <v>未定</v>
      </c>
      <c r="BR43" s="362"/>
    </row>
    <row r="44" spans="2:70" s="324" customFormat="1" ht="18" customHeight="1" x14ac:dyDescent="0.15">
      <c r="B44" s="1276"/>
      <c r="C44" s="1356"/>
      <c r="D44" s="1282"/>
      <c r="E44" s="1357"/>
      <c r="F44" s="1349"/>
      <c r="G44" s="1350"/>
      <c r="H44" s="1351"/>
      <c r="I44" s="1243"/>
      <c r="J44" s="1243"/>
      <c r="K44" s="1243"/>
      <c r="L44" s="1243"/>
      <c r="M44" s="1243"/>
      <c r="N44" s="1243"/>
      <c r="O44" s="1243"/>
      <c r="P44" s="1243"/>
      <c r="Q44" s="1243"/>
      <c r="R44" s="1243"/>
      <c r="S44" s="1243"/>
      <c r="T44" s="1185"/>
      <c r="U44" s="1190"/>
      <c r="V44" s="1186"/>
      <c r="W44" s="1186"/>
      <c r="X44" s="1186"/>
      <c r="Y44" s="1186"/>
      <c r="Z44" s="1186"/>
      <c r="AA44" s="1186"/>
      <c r="AB44" s="1186"/>
      <c r="AC44" s="1186"/>
      <c r="AD44" s="1186"/>
      <c r="AE44" s="1186"/>
      <c r="AF44" s="1191"/>
      <c r="AG44" s="1220"/>
      <c r="AH44" s="1045"/>
      <c r="AI44" s="1042"/>
      <c r="AJ44" s="323"/>
      <c r="AK44" s="981"/>
      <c r="AL44" s="1024"/>
      <c r="AM44" s="1098"/>
      <c r="AN44" s="968"/>
      <c r="AO44" s="977"/>
      <c r="AP44" s="1024"/>
      <c r="AQ44" s="1022"/>
      <c r="AR44" s="1035"/>
      <c r="AS44" s="1030"/>
      <c r="AT44" s="1019"/>
      <c r="AU44" s="362"/>
      <c r="AV44" s="1222"/>
      <c r="AW44" s="1016"/>
      <c r="AX44" s="1484"/>
      <c r="AY44" s="1086"/>
      <c r="AZ44" s="971"/>
      <c r="BA44" s="362"/>
      <c r="BB44" s="362"/>
      <c r="BC44" s="362"/>
      <c r="BD44" s="362"/>
      <c r="BE44" s="362"/>
      <c r="BF44" s="362"/>
      <c r="BG44" s="362"/>
      <c r="BH44" s="362"/>
      <c r="BI44" s="362"/>
      <c r="BJ44" s="362"/>
      <c r="BK44" s="362"/>
      <c r="BL44" s="362"/>
      <c r="BM44" s="362"/>
      <c r="BN44" s="1510"/>
      <c r="BO44" s="1024"/>
      <c r="BP44" s="1024"/>
      <c r="BQ44" s="1090"/>
      <c r="BR44" s="362"/>
    </row>
    <row r="45" spans="2:70" s="324" customFormat="1" ht="20.45" customHeight="1" x14ac:dyDescent="0.15">
      <c r="B45" s="1344"/>
      <c r="C45" s="1358"/>
      <c r="D45" s="1359"/>
      <c r="E45" s="1360"/>
      <c r="F45" s="1349"/>
      <c r="G45" s="1350"/>
      <c r="H45" s="1351"/>
      <c r="I45" s="1243"/>
      <c r="J45" s="1243"/>
      <c r="K45" s="1243"/>
      <c r="L45" s="1243"/>
      <c r="M45" s="1243"/>
      <c r="N45" s="1243"/>
      <c r="O45" s="1243"/>
      <c r="P45" s="1243"/>
      <c r="Q45" s="1243"/>
      <c r="R45" s="1243"/>
      <c r="S45" s="1243"/>
      <c r="T45" s="1185"/>
      <c r="U45" s="1190"/>
      <c r="V45" s="1186"/>
      <c r="W45" s="1186"/>
      <c r="X45" s="1186"/>
      <c r="Y45" s="1186"/>
      <c r="Z45" s="1186"/>
      <c r="AA45" s="1186"/>
      <c r="AB45" s="1186"/>
      <c r="AC45" s="1186"/>
      <c r="AD45" s="1186"/>
      <c r="AE45" s="1186"/>
      <c r="AF45" s="1191"/>
      <c r="AG45" s="1050"/>
      <c r="AH45" s="1045"/>
      <c r="AI45" s="1046"/>
      <c r="AJ45" s="323"/>
      <c r="AK45" s="1047"/>
      <c r="AL45" s="1025"/>
      <c r="AM45" s="1199"/>
      <c r="AN45" s="969"/>
      <c r="AO45" s="978"/>
      <c r="AP45" s="1025"/>
      <c r="AQ45" s="1054"/>
      <c r="AR45" s="1036"/>
      <c r="AS45" s="1051"/>
      <c r="AT45" s="1020"/>
      <c r="AU45" s="362"/>
      <c r="AV45" s="1223"/>
      <c r="AW45" s="1033"/>
      <c r="AX45" s="1485"/>
      <c r="AY45" s="1052"/>
      <c r="AZ45" s="972"/>
      <c r="BA45" s="362"/>
      <c r="BB45" s="362"/>
      <c r="BC45" s="362"/>
      <c r="BD45" s="362"/>
      <c r="BE45" s="362"/>
      <c r="BF45" s="362"/>
      <c r="BG45" s="362"/>
      <c r="BH45" s="362"/>
      <c r="BI45" s="362"/>
      <c r="BJ45" s="362"/>
      <c r="BK45" s="362"/>
      <c r="BL45" s="362"/>
      <c r="BM45" s="362"/>
      <c r="BN45" s="1510"/>
      <c r="BO45" s="1024"/>
      <c r="BP45" s="1024"/>
      <c r="BQ45" s="1090"/>
      <c r="BR45" s="362"/>
    </row>
    <row r="46" spans="2:70" s="324" customFormat="1" ht="23.1" customHeight="1" x14ac:dyDescent="0.15">
      <c r="B46" s="1345">
        <v>11</v>
      </c>
      <c r="C46" s="1354" t="s">
        <v>430</v>
      </c>
      <c r="D46" s="1279"/>
      <c r="E46" s="1279"/>
      <c r="F46" s="1400" t="s">
        <v>7</v>
      </c>
      <c r="G46" s="1170"/>
      <c r="H46" s="1401"/>
      <c r="I46" s="1336" t="s">
        <v>23</v>
      </c>
      <c r="J46" s="1337"/>
      <c r="K46" s="1337"/>
      <c r="L46" s="1337"/>
      <c r="M46" s="1337"/>
      <c r="N46" s="1337"/>
      <c r="O46" s="1337"/>
      <c r="P46" s="1337"/>
      <c r="Q46" s="1337"/>
      <c r="R46" s="1337"/>
      <c r="S46" s="1337"/>
      <c r="T46" s="1338"/>
      <c r="U46" s="1336" t="s">
        <v>557</v>
      </c>
      <c r="V46" s="1337"/>
      <c r="W46" s="1337"/>
      <c r="X46" s="1337"/>
      <c r="Y46" s="1337"/>
      <c r="Z46" s="1337"/>
      <c r="AA46" s="1337"/>
      <c r="AB46" s="1337"/>
      <c r="AC46" s="1337"/>
      <c r="AD46" s="1337"/>
      <c r="AE46" s="1337"/>
      <c r="AF46" s="1342"/>
      <c r="AG46" s="1180"/>
      <c r="AH46" s="1045"/>
      <c r="AI46" s="1212"/>
      <c r="AJ46" s="323"/>
      <c r="AK46" s="1215">
        <v>2</v>
      </c>
      <c r="AL46" s="1098">
        <v>3</v>
      </c>
      <c r="AM46" s="1098">
        <f>IF($AG46="該当無",0,1)</f>
        <v>1</v>
      </c>
      <c r="AN46" s="1206">
        <v>1</v>
      </c>
      <c r="AO46" s="977"/>
      <c r="AP46" s="1098">
        <f>$AK46*$AM46*$AN46</f>
        <v>2</v>
      </c>
      <c r="AQ46" s="1022">
        <f>$AP46*30/$AM$11</f>
        <v>2</v>
      </c>
      <c r="AR46" s="1203">
        <f>SUM(AQ46:AQ54)</f>
        <v>7</v>
      </c>
      <c r="AS46" s="1030">
        <f>IF($AG46=-1,$AG46*$AO46,IF($AP46=0,0,$AG46/$AL46*$AQ46))</f>
        <v>0</v>
      </c>
      <c r="AT46" s="1203">
        <f>SUM(AS46:AS54)</f>
        <v>0</v>
      </c>
      <c r="AU46" s="362"/>
      <c r="AV46" s="1092">
        <v>3</v>
      </c>
      <c r="AW46" s="1098">
        <v>2</v>
      </c>
      <c r="AX46" s="1098">
        <v>1</v>
      </c>
      <c r="AY46" s="1098">
        <v>0</v>
      </c>
      <c r="AZ46" s="971"/>
      <c r="BA46" s="362"/>
      <c r="BB46" s="362"/>
      <c r="BC46" s="362"/>
      <c r="BD46" s="362"/>
      <c r="BE46" s="362"/>
      <c r="BF46" s="362"/>
      <c r="BG46" s="362"/>
      <c r="BH46" s="362"/>
      <c r="BI46" s="362"/>
      <c r="BJ46" s="362"/>
      <c r="BK46" s="362"/>
      <c r="BL46" s="362"/>
      <c r="BM46" s="362"/>
      <c r="BN46" s="1510" t="str">
        <f>IF($AG46=0,"今年度","")</f>
        <v>今年度</v>
      </c>
      <c r="BO46" s="1024" t="str">
        <f>IF($AG46=0,"来年度","")</f>
        <v>来年度</v>
      </c>
      <c r="BP46" s="1024" t="str">
        <f>IF($AG46=0,"再来年度","")</f>
        <v>再来年度</v>
      </c>
      <c r="BQ46" s="1090" t="str">
        <f>IF($AG46=0,"未定","")</f>
        <v>未定</v>
      </c>
      <c r="BR46" s="362"/>
    </row>
    <row r="47" spans="2:70" s="324" customFormat="1" ht="23.1" customHeight="1" x14ac:dyDescent="0.15">
      <c r="B47" s="1276"/>
      <c r="C47" s="1356"/>
      <c r="D47" s="1282"/>
      <c r="E47" s="1282"/>
      <c r="F47" s="1400"/>
      <c r="G47" s="1170"/>
      <c r="H47" s="1401"/>
      <c r="I47" s="1336"/>
      <c r="J47" s="1337"/>
      <c r="K47" s="1337"/>
      <c r="L47" s="1337"/>
      <c r="M47" s="1337"/>
      <c r="N47" s="1337"/>
      <c r="O47" s="1337"/>
      <c r="P47" s="1337"/>
      <c r="Q47" s="1337"/>
      <c r="R47" s="1337"/>
      <c r="S47" s="1337"/>
      <c r="T47" s="1338"/>
      <c r="U47" s="1336"/>
      <c r="V47" s="1337"/>
      <c r="W47" s="1337"/>
      <c r="X47" s="1337"/>
      <c r="Y47" s="1337"/>
      <c r="Z47" s="1337"/>
      <c r="AA47" s="1337"/>
      <c r="AB47" s="1337"/>
      <c r="AC47" s="1337"/>
      <c r="AD47" s="1337"/>
      <c r="AE47" s="1337"/>
      <c r="AF47" s="1342"/>
      <c r="AG47" s="1180"/>
      <c r="AH47" s="1045"/>
      <c r="AI47" s="1212"/>
      <c r="AJ47" s="323"/>
      <c r="AK47" s="1215"/>
      <c r="AL47" s="1098"/>
      <c r="AM47" s="1098"/>
      <c r="AN47" s="1206"/>
      <c r="AO47" s="977"/>
      <c r="AP47" s="1098"/>
      <c r="AQ47" s="1022"/>
      <c r="AR47" s="1203"/>
      <c r="AS47" s="1030"/>
      <c r="AT47" s="1203"/>
      <c r="AU47" s="362"/>
      <c r="AV47" s="1092"/>
      <c r="AW47" s="1098"/>
      <c r="AX47" s="1098"/>
      <c r="AY47" s="1098"/>
      <c r="AZ47" s="971"/>
      <c r="BA47" s="362"/>
      <c r="BB47" s="362"/>
      <c r="BC47" s="362"/>
      <c r="BD47" s="362"/>
      <c r="BE47" s="362"/>
      <c r="BF47" s="362"/>
      <c r="BG47" s="362"/>
      <c r="BH47" s="362"/>
      <c r="BI47" s="362"/>
      <c r="BJ47" s="362"/>
      <c r="BK47" s="362"/>
      <c r="BL47" s="362"/>
      <c r="BM47" s="362"/>
      <c r="BN47" s="1510"/>
      <c r="BO47" s="1024"/>
      <c r="BP47" s="1024"/>
      <c r="BQ47" s="1090"/>
      <c r="BR47" s="362"/>
    </row>
    <row r="48" spans="2:70" s="324" customFormat="1" ht="23.1" customHeight="1" x14ac:dyDescent="0.15">
      <c r="B48" s="1277"/>
      <c r="C48" s="1356"/>
      <c r="D48" s="1282"/>
      <c r="E48" s="1282"/>
      <c r="F48" s="1402"/>
      <c r="G48" s="1403"/>
      <c r="H48" s="1404"/>
      <c r="I48" s="1339"/>
      <c r="J48" s="1340"/>
      <c r="K48" s="1340"/>
      <c r="L48" s="1340"/>
      <c r="M48" s="1340"/>
      <c r="N48" s="1340"/>
      <c r="O48" s="1340"/>
      <c r="P48" s="1340"/>
      <c r="Q48" s="1340"/>
      <c r="R48" s="1340"/>
      <c r="S48" s="1340"/>
      <c r="T48" s="1341"/>
      <c r="U48" s="1339"/>
      <c r="V48" s="1340"/>
      <c r="W48" s="1340"/>
      <c r="X48" s="1340"/>
      <c r="Y48" s="1340"/>
      <c r="Z48" s="1340"/>
      <c r="AA48" s="1340"/>
      <c r="AB48" s="1340"/>
      <c r="AC48" s="1340"/>
      <c r="AD48" s="1340"/>
      <c r="AE48" s="1340"/>
      <c r="AF48" s="1343"/>
      <c r="AG48" s="1181"/>
      <c r="AH48" s="1045"/>
      <c r="AI48" s="1214"/>
      <c r="AJ48" s="323"/>
      <c r="AK48" s="1216"/>
      <c r="AL48" s="1044"/>
      <c r="AM48" s="1044"/>
      <c r="AN48" s="1207"/>
      <c r="AO48" s="979"/>
      <c r="AP48" s="1044"/>
      <c r="AQ48" s="1023"/>
      <c r="AR48" s="1217"/>
      <c r="AS48" s="1031"/>
      <c r="AT48" s="1217"/>
      <c r="AU48" s="362"/>
      <c r="AV48" s="1093"/>
      <c r="AW48" s="1044"/>
      <c r="AX48" s="1044"/>
      <c r="AY48" s="1044"/>
      <c r="AZ48" s="980"/>
      <c r="BA48" s="362"/>
      <c r="BB48" s="362"/>
      <c r="BC48" s="362"/>
      <c r="BD48" s="362"/>
      <c r="BE48" s="362"/>
      <c r="BF48" s="362"/>
      <c r="BG48" s="362"/>
      <c r="BH48" s="362"/>
      <c r="BI48" s="362"/>
      <c r="BJ48" s="362"/>
      <c r="BK48" s="362"/>
      <c r="BL48" s="362"/>
      <c r="BM48" s="362"/>
      <c r="BN48" s="1510"/>
      <c r="BO48" s="1024"/>
      <c r="BP48" s="1024"/>
      <c r="BQ48" s="1090"/>
      <c r="BR48" s="362"/>
    </row>
    <row r="49" spans="2:70" s="324" customFormat="1" ht="20.100000000000001" customHeight="1" x14ac:dyDescent="0.15">
      <c r="B49" s="1394">
        <v>12</v>
      </c>
      <c r="C49" s="1356"/>
      <c r="D49" s="1282"/>
      <c r="E49" s="1282"/>
      <c r="F49" s="1397" t="s">
        <v>24</v>
      </c>
      <c r="G49" s="1398"/>
      <c r="H49" s="1399"/>
      <c r="I49" s="1110" t="s">
        <v>461</v>
      </c>
      <c r="J49" s="1111"/>
      <c r="K49" s="1111"/>
      <c r="L49" s="1111"/>
      <c r="M49" s="1111"/>
      <c r="N49" s="1111"/>
      <c r="O49" s="1111"/>
      <c r="P49" s="1111"/>
      <c r="Q49" s="1111"/>
      <c r="R49" s="1111"/>
      <c r="S49" s="1111"/>
      <c r="T49" s="1112"/>
      <c r="U49" s="1110" t="s">
        <v>608</v>
      </c>
      <c r="V49" s="1111"/>
      <c r="W49" s="1111"/>
      <c r="X49" s="1111"/>
      <c r="Y49" s="1111"/>
      <c r="Z49" s="1111"/>
      <c r="AA49" s="1111"/>
      <c r="AB49" s="1111"/>
      <c r="AC49" s="1111"/>
      <c r="AD49" s="1111"/>
      <c r="AE49" s="1111"/>
      <c r="AF49" s="1119"/>
      <c r="AG49" s="1194"/>
      <c r="AH49" s="1045"/>
      <c r="AI49" s="1070"/>
      <c r="AJ49" s="323"/>
      <c r="AK49" s="1047">
        <v>2</v>
      </c>
      <c r="AL49" s="1025">
        <v>2</v>
      </c>
      <c r="AM49" s="1025">
        <f>IF($AG49="該当無",0,1)</f>
        <v>1</v>
      </c>
      <c r="AN49" s="969">
        <v>1</v>
      </c>
      <c r="AO49" s="1078"/>
      <c r="AP49" s="1025">
        <f>$AK49*$AM49*$AN49</f>
        <v>2</v>
      </c>
      <c r="AQ49" s="1205">
        <f>$AP49*30/$AM$11</f>
        <v>2</v>
      </c>
      <c r="AR49" s="1075"/>
      <c r="AS49" s="1064">
        <f>IF(AI49="",0,IF($AG49=-1,$AG49*$AO49,IF($AP49=0,0,$AG49/$AL49*$AQ49)))</f>
        <v>0</v>
      </c>
      <c r="AT49" s="1061"/>
      <c r="AU49" s="362"/>
      <c r="AV49" s="1067">
        <v>2</v>
      </c>
      <c r="AW49" s="1056">
        <v>1</v>
      </c>
      <c r="AX49" s="1056">
        <v>0</v>
      </c>
      <c r="AY49" s="1056" t="s">
        <v>25</v>
      </c>
      <c r="AZ49" s="1058"/>
      <c r="BA49" s="362"/>
      <c r="BB49" s="362"/>
      <c r="BC49" s="362"/>
      <c r="BD49" s="362"/>
      <c r="BE49" s="362"/>
      <c r="BF49" s="362"/>
      <c r="BG49" s="362"/>
      <c r="BH49" s="362"/>
      <c r="BI49" s="362"/>
      <c r="BJ49" s="362"/>
      <c r="BK49" s="362"/>
      <c r="BL49" s="362"/>
      <c r="BM49" s="362"/>
      <c r="BN49" s="1510" t="str">
        <f>IF($AG49=0,"今年度","")</f>
        <v>今年度</v>
      </c>
      <c r="BO49" s="1024" t="str">
        <f>IF($AG49=0,"来年度","")</f>
        <v>来年度</v>
      </c>
      <c r="BP49" s="1024" t="str">
        <f>IF($AG49=0,"再来年度","")</f>
        <v>再来年度</v>
      </c>
      <c r="BQ49" s="1090" t="str">
        <f>IF($AG49=0,"未定","")</f>
        <v>未定</v>
      </c>
      <c r="BR49" s="362"/>
    </row>
    <row r="50" spans="2:70" s="324" customFormat="1" ht="20.100000000000001" customHeight="1" x14ac:dyDescent="0.15">
      <c r="B50" s="1395"/>
      <c r="C50" s="1356"/>
      <c r="D50" s="1282"/>
      <c r="E50" s="1282"/>
      <c r="F50" s="1400"/>
      <c r="G50" s="1170"/>
      <c r="H50" s="1401"/>
      <c r="I50" s="1113"/>
      <c r="J50" s="1114"/>
      <c r="K50" s="1114"/>
      <c r="L50" s="1114"/>
      <c r="M50" s="1114"/>
      <c r="N50" s="1114"/>
      <c r="O50" s="1114"/>
      <c r="P50" s="1114"/>
      <c r="Q50" s="1114"/>
      <c r="R50" s="1114"/>
      <c r="S50" s="1114"/>
      <c r="T50" s="1115"/>
      <c r="U50" s="1113"/>
      <c r="V50" s="1114"/>
      <c r="W50" s="1114"/>
      <c r="X50" s="1114"/>
      <c r="Y50" s="1114"/>
      <c r="Z50" s="1114"/>
      <c r="AA50" s="1114"/>
      <c r="AB50" s="1114"/>
      <c r="AC50" s="1114"/>
      <c r="AD50" s="1114"/>
      <c r="AE50" s="1114"/>
      <c r="AF50" s="1120"/>
      <c r="AG50" s="1195"/>
      <c r="AH50" s="1045"/>
      <c r="AI50" s="1071"/>
      <c r="AJ50" s="323"/>
      <c r="AK50" s="1073"/>
      <c r="AL50" s="1081"/>
      <c r="AM50" s="1081"/>
      <c r="AN50" s="1201"/>
      <c r="AO50" s="1079"/>
      <c r="AP50" s="1081"/>
      <c r="AQ50" s="1095"/>
      <c r="AR50" s="1076"/>
      <c r="AS50" s="1065"/>
      <c r="AT50" s="1062"/>
      <c r="AU50" s="362"/>
      <c r="AV50" s="1068"/>
      <c r="AW50" s="1053"/>
      <c r="AX50" s="1053"/>
      <c r="AY50" s="1053"/>
      <c r="AZ50" s="1059"/>
      <c r="BA50" s="362"/>
      <c r="BB50" s="362"/>
      <c r="BC50" s="362"/>
      <c r="BD50" s="362"/>
      <c r="BE50" s="362"/>
      <c r="BF50" s="362"/>
      <c r="BG50" s="362"/>
      <c r="BH50" s="362"/>
      <c r="BI50" s="362"/>
      <c r="BJ50" s="362"/>
      <c r="BK50" s="362"/>
      <c r="BL50" s="362"/>
      <c r="BM50" s="362"/>
      <c r="BN50" s="1510"/>
      <c r="BO50" s="1024"/>
      <c r="BP50" s="1024"/>
      <c r="BQ50" s="1090"/>
      <c r="BR50" s="362"/>
    </row>
    <row r="51" spans="2:70" s="324" customFormat="1" ht="20.100000000000001" customHeight="1" x14ac:dyDescent="0.15">
      <c r="B51" s="1396"/>
      <c r="C51" s="1356"/>
      <c r="D51" s="1282"/>
      <c r="E51" s="1282"/>
      <c r="F51" s="1402"/>
      <c r="G51" s="1403"/>
      <c r="H51" s="1404"/>
      <c r="I51" s="1230"/>
      <c r="J51" s="1158"/>
      <c r="K51" s="1158"/>
      <c r="L51" s="1158"/>
      <c r="M51" s="1158"/>
      <c r="N51" s="1158"/>
      <c r="O51" s="1158"/>
      <c r="P51" s="1158"/>
      <c r="Q51" s="1158"/>
      <c r="R51" s="1158"/>
      <c r="S51" s="1158"/>
      <c r="T51" s="1159"/>
      <c r="U51" s="1230"/>
      <c r="V51" s="1158"/>
      <c r="W51" s="1158"/>
      <c r="X51" s="1158"/>
      <c r="Y51" s="1158"/>
      <c r="Z51" s="1158"/>
      <c r="AA51" s="1158"/>
      <c r="AB51" s="1158"/>
      <c r="AC51" s="1158"/>
      <c r="AD51" s="1158"/>
      <c r="AE51" s="1158"/>
      <c r="AF51" s="1231"/>
      <c r="AG51" s="1196"/>
      <c r="AH51" s="1045"/>
      <c r="AI51" s="1072"/>
      <c r="AJ51" s="323"/>
      <c r="AK51" s="1074"/>
      <c r="AL51" s="1082"/>
      <c r="AM51" s="1082"/>
      <c r="AN51" s="1202"/>
      <c r="AO51" s="1080"/>
      <c r="AP51" s="1082"/>
      <c r="AQ51" s="1096"/>
      <c r="AR51" s="1077"/>
      <c r="AS51" s="1066"/>
      <c r="AT51" s="1063"/>
      <c r="AU51" s="362"/>
      <c r="AV51" s="1069"/>
      <c r="AW51" s="1057"/>
      <c r="AX51" s="1057"/>
      <c r="AY51" s="1057"/>
      <c r="AZ51" s="1060"/>
      <c r="BA51" s="362"/>
      <c r="BB51" s="362"/>
      <c r="BC51" s="362"/>
      <c r="BD51" s="362"/>
      <c r="BE51" s="362"/>
      <c r="BF51" s="362"/>
      <c r="BG51" s="362"/>
      <c r="BH51" s="362"/>
      <c r="BI51" s="362"/>
      <c r="BJ51" s="362"/>
      <c r="BK51" s="362"/>
      <c r="BL51" s="362"/>
      <c r="BM51" s="362"/>
      <c r="BN51" s="1510"/>
      <c r="BO51" s="1024"/>
      <c r="BP51" s="1024"/>
      <c r="BQ51" s="1090"/>
      <c r="BR51" s="362"/>
    </row>
    <row r="52" spans="2:70" s="324" customFormat="1" ht="35.1" customHeight="1" x14ac:dyDescent="0.15">
      <c r="B52" s="1276">
        <v>13</v>
      </c>
      <c r="C52" s="1356"/>
      <c r="D52" s="1282"/>
      <c r="E52" s="1282"/>
      <c r="F52" s="1281" t="s">
        <v>116</v>
      </c>
      <c r="G52" s="1282"/>
      <c r="H52" s="1283"/>
      <c r="I52" s="1406" t="s">
        <v>625</v>
      </c>
      <c r="J52" s="1390"/>
      <c r="K52" s="1390"/>
      <c r="L52" s="1390"/>
      <c r="M52" s="1390"/>
      <c r="N52" s="1390"/>
      <c r="O52" s="1390"/>
      <c r="P52" s="1390"/>
      <c r="Q52" s="1390"/>
      <c r="R52" s="1390"/>
      <c r="S52" s="1390"/>
      <c r="T52" s="1407"/>
      <c r="U52" s="1406" t="s">
        <v>115</v>
      </c>
      <c r="V52" s="1390"/>
      <c r="W52" s="1390"/>
      <c r="X52" s="1390"/>
      <c r="Y52" s="1390"/>
      <c r="Z52" s="1390"/>
      <c r="AA52" s="1390"/>
      <c r="AB52" s="1390"/>
      <c r="AC52" s="1390"/>
      <c r="AD52" s="1390"/>
      <c r="AE52" s="1390"/>
      <c r="AF52" s="1391"/>
      <c r="AG52" s="1209"/>
      <c r="AH52" s="1045"/>
      <c r="AI52" s="1212"/>
      <c r="AJ52" s="323"/>
      <c r="AK52" s="1215">
        <v>3</v>
      </c>
      <c r="AL52" s="1098">
        <v>1</v>
      </c>
      <c r="AM52" s="1098">
        <f>IF($AG52="該当無",0,1)</f>
        <v>1</v>
      </c>
      <c r="AN52" s="1206">
        <v>1</v>
      </c>
      <c r="AO52" s="977"/>
      <c r="AP52" s="1098">
        <f>$AK52*$AM52*$AN52</f>
        <v>3</v>
      </c>
      <c r="AQ52" s="1022">
        <f>$AP52*30/$AM$11</f>
        <v>3</v>
      </c>
      <c r="AR52" s="1203"/>
      <c r="AS52" s="1030">
        <f>IF(AI52="",0,IF($AG52=-1,$AG52*$AO52,IF($AP52=0,0,$AG52/$AL52*$AQ52)))</f>
        <v>0</v>
      </c>
      <c r="AT52" s="1203"/>
      <c r="AU52" s="362"/>
      <c r="AV52" s="1092">
        <v>1</v>
      </c>
      <c r="AW52" s="1098">
        <v>0</v>
      </c>
      <c r="AX52" s="1098"/>
      <c r="AY52" s="1098"/>
      <c r="AZ52" s="971"/>
      <c r="BA52" s="362"/>
      <c r="BB52" s="359"/>
      <c r="BC52" s="359" t="s">
        <v>117</v>
      </c>
      <c r="BD52" s="359" t="s">
        <v>110</v>
      </c>
      <c r="BE52" s="359" t="s">
        <v>118</v>
      </c>
      <c r="BF52" s="359" t="s">
        <v>391</v>
      </c>
      <c r="BG52" s="359" t="s">
        <v>119</v>
      </c>
      <c r="BH52" s="359" t="s">
        <v>145</v>
      </c>
      <c r="BI52" s="359" t="s">
        <v>120</v>
      </c>
      <c r="BJ52" s="359" t="s">
        <v>121</v>
      </c>
      <c r="BK52" s="359" t="s">
        <v>122</v>
      </c>
      <c r="BL52" s="359" t="s">
        <v>146</v>
      </c>
      <c r="BM52" s="362"/>
      <c r="BN52" s="1510" t="str">
        <f>IF($AG52=0,"今年度","")</f>
        <v>今年度</v>
      </c>
      <c r="BO52" s="1024" t="str">
        <f>IF($AG52=0,"来年度","")</f>
        <v>来年度</v>
      </c>
      <c r="BP52" s="1024" t="str">
        <f>IF($AG52=0,"再来年度","")</f>
        <v>再来年度</v>
      </c>
      <c r="BQ52" s="1090" t="str">
        <f>IF($AG52=0,"未定","")</f>
        <v>未定</v>
      </c>
      <c r="BR52" s="362"/>
    </row>
    <row r="53" spans="2:70" s="324" customFormat="1" ht="35.1" customHeight="1" x14ac:dyDescent="0.15">
      <c r="B53" s="1276"/>
      <c r="C53" s="1356"/>
      <c r="D53" s="1282"/>
      <c r="E53" s="1282"/>
      <c r="F53" s="1281"/>
      <c r="G53" s="1282"/>
      <c r="H53" s="1283"/>
      <c r="I53" s="1406"/>
      <c r="J53" s="1390"/>
      <c r="K53" s="1390"/>
      <c r="L53" s="1390"/>
      <c r="M53" s="1390"/>
      <c r="N53" s="1390"/>
      <c r="O53" s="1390"/>
      <c r="P53" s="1390"/>
      <c r="Q53" s="1390"/>
      <c r="R53" s="1390"/>
      <c r="S53" s="1390"/>
      <c r="T53" s="1407"/>
      <c r="U53" s="1406"/>
      <c r="V53" s="1390"/>
      <c r="W53" s="1390"/>
      <c r="X53" s="1390"/>
      <c r="Y53" s="1390"/>
      <c r="Z53" s="1390"/>
      <c r="AA53" s="1390"/>
      <c r="AB53" s="1390"/>
      <c r="AC53" s="1390"/>
      <c r="AD53" s="1390"/>
      <c r="AE53" s="1390"/>
      <c r="AF53" s="1391"/>
      <c r="AG53" s="1209"/>
      <c r="AH53" s="1045"/>
      <c r="AI53" s="1212"/>
      <c r="AJ53" s="323"/>
      <c r="AK53" s="1215"/>
      <c r="AL53" s="1098"/>
      <c r="AM53" s="1098"/>
      <c r="AN53" s="1206"/>
      <c r="AO53" s="977"/>
      <c r="AP53" s="1098"/>
      <c r="AQ53" s="1022"/>
      <c r="AR53" s="1203"/>
      <c r="AS53" s="1030"/>
      <c r="AT53" s="1203"/>
      <c r="AU53" s="362"/>
      <c r="AV53" s="1092"/>
      <c r="AW53" s="1098"/>
      <c r="AX53" s="1098"/>
      <c r="AY53" s="1098"/>
      <c r="AZ53" s="971"/>
      <c r="BA53" s="362"/>
      <c r="BB53" s="369" t="s">
        <v>123</v>
      </c>
      <c r="BC53" s="359">
        <v>13</v>
      </c>
      <c r="BD53" s="369">
        <f>COUNTIF($AG$16:$AG$54,"該当無")</f>
        <v>0</v>
      </c>
      <c r="BE53" s="369">
        <f>BC53-BD53</f>
        <v>13</v>
      </c>
      <c r="BF53" s="369">
        <f>COUNTIF($AG$16:$AG$54,"&gt;0")</f>
        <v>0</v>
      </c>
      <c r="BG53" s="359">
        <f>COUNTIF($AG$16:$AG$54,"0")</f>
        <v>0</v>
      </c>
      <c r="BH53" s="369">
        <f>BG53-BL53</f>
        <v>0</v>
      </c>
      <c r="BI53" s="369">
        <f>COUNTIF($AH$16:$AH$54,BI52)</f>
        <v>0</v>
      </c>
      <c r="BJ53" s="369">
        <f>COUNTIF($AH$16:$AH$54,BJ52)</f>
        <v>0</v>
      </c>
      <c r="BK53" s="369">
        <f>COUNTIF($AH$16:$AH$54,BK52)</f>
        <v>0</v>
      </c>
      <c r="BL53" s="369">
        <f>COUNTIF($AH$16:$AH$54,BL52)</f>
        <v>0</v>
      </c>
      <c r="BM53" s="362"/>
      <c r="BN53" s="1510"/>
      <c r="BO53" s="1024"/>
      <c r="BP53" s="1024"/>
      <c r="BQ53" s="1090"/>
      <c r="BR53" s="362"/>
    </row>
    <row r="54" spans="2:70" s="324" customFormat="1" ht="25.35" customHeight="1" x14ac:dyDescent="0.15">
      <c r="B54" s="1344"/>
      <c r="C54" s="1358"/>
      <c r="D54" s="1359"/>
      <c r="E54" s="1359"/>
      <c r="F54" s="1362"/>
      <c r="G54" s="1359"/>
      <c r="H54" s="1363"/>
      <c r="I54" s="1143"/>
      <c r="J54" s="1144"/>
      <c r="K54" s="1144"/>
      <c r="L54" s="1144"/>
      <c r="M54" s="1144"/>
      <c r="N54" s="1144"/>
      <c r="O54" s="1144"/>
      <c r="P54" s="1144"/>
      <c r="Q54" s="1144"/>
      <c r="R54" s="1144"/>
      <c r="S54" s="1144"/>
      <c r="T54" s="1408"/>
      <c r="U54" s="1143"/>
      <c r="V54" s="1144"/>
      <c r="W54" s="1144"/>
      <c r="X54" s="1144"/>
      <c r="Y54" s="1144"/>
      <c r="Z54" s="1144"/>
      <c r="AA54" s="1144"/>
      <c r="AB54" s="1144"/>
      <c r="AC54" s="1144"/>
      <c r="AD54" s="1144"/>
      <c r="AE54" s="1144"/>
      <c r="AF54" s="1145"/>
      <c r="AG54" s="1210"/>
      <c r="AH54" s="1211"/>
      <c r="AI54" s="1213"/>
      <c r="AJ54" s="323"/>
      <c r="AK54" s="1198"/>
      <c r="AL54" s="1199"/>
      <c r="AM54" s="1199"/>
      <c r="AN54" s="1200"/>
      <c r="AO54" s="978"/>
      <c r="AP54" s="1199"/>
      <c r="AQ54" s="1054"/>
      <c r="AR54" s="1084"/>
      <c r="AS54" s="1051"/>
      <c r="AT54" s="1084"/>
      <c r="AU54" s="362"/>
      <c r="AV54" s="1083"/>
      <c r="AW54" s="1199"/>
      <c r="AX54" s="1199"/>
      <c r="AY54" s="1199"/>
      <c r="AZ54" s="972"/>
      <c r="BA54" s="362"/>
      <c r="BB54" s="373"/>
      <c r="BM54" s="362"/>
      <c r="BN54" s="1510"/>
      <c r="BO54" s="1024"/>
      <c r="BP54" s="1024"/>
      <c r="BQ54" s="1090"/>
      <c r="BR54" s="362"/>
    </row>
    <row r="55" spans="2:70" ht="15" customHeight="1" x14ac:dyDescent="0.15">
      <c r="B55" s="342" t="s">
        <v>558</v>
      </c>
      <c r="C55" s="382"/>
      <c r="D55" s="382"/>
      <c r="E55" s="382"/>
      <c r="F55" s="343"/>
      <c r="G55" s="343"/>
      <c r="H55" s="343"/>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44"/>
      <c r="AH55" s="344"/>
      <c r="AI55" s="345"/>
      <c r="AJ55" s="321"/>
      <c r="AK55" s="370"/>
      <c r="AL55" s="371"/>
      <c r="AM55" s="371"/>
      <c r="AN55" s="371"/>
      <c r="AO55" s="383"/>
      <c r="AP55" s="383"/>
      <c r="AQ55" s="371"/>
      <c r="AR55" s="372">
        <f>SUM(AR56:AR67)</f>
        <v>9</v>
      </c>
      <c r="AS55" s="383"/>
      <c r="AT55" s="384">
        <f>SUM(AT56:AT67)</f>
        <v>0</v>
      </c>
      <c r="AU55" s="362"/>
      <c r="AV55" s="385"/>
      <c r="AW55" s="386"/>
      <c r="AX55" s="386"/>
      <c r="AY55" s="386"/>
      <c r="AZ55" s="387"/>
      <c r="BA55" s="362"/>
      <c r="BB55" s="362"/>
      <c r="BC55" s="362"/>
      <c r="BD55" s="362"/>
      <c r="BE55" s="362"/>
      <c r="BF55" s="362"/>
      <c r="BG55" s="362"/>
      <c r="BH55" s="362"/>
      <c r="BI55" s="362"/>
      <c r="BJ55" s="362"/>
      <c r="BK55" s="362"/>
      <c r="BL55" s="362"/>
      <c r="BM55" s="362"/>
      <c r="BN55" s="411"/>
      <c r="BO55" s="412"/>
      <c r="BP55" s="412"/>
      <c r="BQ55" s="413"/>
      <c r="BR55" s="362"/>
    </row>
    <row r="56" spans="2:70" s="324" customFormat="1" ht="18" customHeight="1" x14ac:dyDescent="0.15">
      <c r="B56" s="1125">
        <v>14</v>
      </c>
      <c r="C56" s="1166" t="s">
        <v>626</v>
      </c>
      <c r="D56" s="1167"/>
      <c r="E56" s="1168"/>
      <c r="F56" s="1130" t="s">
        <v>124</v>
      </c>
      <c r="G56" s="1130"/>
      <c r="H56" s="1131"/>
      <c r="I56" s="1153" t="s">
        <v>638</v>
      </c>
      <c r="J56" s="1154"/>
      <c r="K56" s="1154"/>
      <c r="L56" s="1154"/>
      <c r="M56" s="1154"/>
      <c r="N56" s="1154"/>
      <c r="O56" s="1154"/>
      <c r="P56" s="1154"/>
      <c r="Q56" s="1154"/>
      <c r="R56" s="1154"/>
      <c r="S56" s="1154"/>
      <c r="T56" s="1155"/>
      <c r="U56" s="1160" t="s">
        <v>125</v>
      </c>
      <c r="V56" s="1161"/>
      <c r="W56" s="1161"/>
      <c r="X56" s="1161"/>
      <c r="Y56" s="1161"/>
      <c r="Z56" s="1161"/>
      <c r="AA56" s="1161"/>
      <c r="AB56" s="1161"/>
      <c r="AC56" s="1161"/>
      <c r="AD56" s="1161"/>
      <c r="AE56" s="1161"/>
      <c r="AF56" s="1162"/>
      <c r="AG56" s="1179"/>
      <c r="AH56" s="1045"/>
      <c r="AI56" s="1197" t="s">
        <v>559</v>
      </c>
      <c r="AJ56" s="323"/>
      <c r="AK56" s="1074">
        <v>2</v>
      </c>
      <c r="AL56" s="1082">
        <v>1</v>
      </c>
      <c r="AM56" s="1208">
        <f>IF($AG56="該当無",0,1)</f>
        <v>1</v>
      </c>
      <c r="AN56" s="968">
        <v>1</v>
      </c>
      <c r="AO56" s="976">
        <v>1</v>
      </c>
      <c r="AP56" s="1024">
        <f>$AK56*$AM56*$AN56</f>
        <v>2</v>
      </c>
      <c r="AQ56" s="1021">
        <f>$AP56*9/$AP$11</f>
        <v>2</v>
      </c>
      <c r="AR56" s="1034">
        <f>SUM(AQ56:AQ67)</f>
        <v>9</v>
      </c>
      <c r="AS56" s="1031">
        <f>IF($AG56=-1,$AG56*$AO56,IF($AP56=0,0,$AG56/$AL56*$AQ56))</f>
        <v>0</v>
      </c>
      <c r="AT56" s="1100">
        <f>SUM(AS56:AS67)</f>
        <v>0</v>
      </c>
      <c r="AU56" s="362"/>
      <c r="AV56" s="1092">
        <v>1</v>
      </c>
      <c r="AW56" s="1086">
        <v>0</v>
      </c>
      <c r="AX56" s="1086">
        <v>-1</v>
      </c>
      <c r="AY56" s="1086"/>
      <c r="AZ56" s="971"/>
      <c r="BA56" s="362"/>
      <c r="BB56" s="362"/>
      <c r="BC56" s="362"/>
      <c r="BD56" s="362"/>
      <c r="BE56" s="362"/>
      <c r="BF56" s="362"/>
      <c r="BG56" s="362"/>
      <c r="BH56" s="362"/>
      <c r="BI56" s="362"/>
      <c r="BJ56" s="362"/>
      <c r="BK56" s="362"/>
      <c r="BL56" s="362"/>
      <c r="BM56" s="362"/>
      <c r="BN56" s="1510" t="str">
        <f>IF($AG56=(-1),"今年度","")</f>
        <v/>
      </c>
      <c r="BO56" s="1024" t="str">
        <f>IF($AG56=(-1),"来年度","")</f>
        <v/>
      </c>
      <c r="BP56" s="1024" t="str">
        <f>IF($AG56=(-1),"再来年度","")</f>
        <v/>
      </c>
      <c r="BQ56" s="1090" t="str">
        <f>IF($AG56=(-1),"未定","")</f>
        <v/>
      </c>
      <c r="BR56" s="362"/>
    </row>
    <row r="57" spans="2:70" s="324" customFormat="1" ht="18" customHeight="1" x14ac:dyDescent="0.15">
      <c r="B57" s="1102"/>
      <c r="C57" s="1169"/>
      <c r="D57" s="1170"/>
      <c r="E57" s="1171"/>
      <c r="F57" s="1175"/>
      <c r="G57" s="1175"/>
      <c r="H57" s="1176"/>
      <c r="I57" s="1156"/>
      <c r="J57" s="1114"/>
      <c r="K57" s="1114"/>
      <c r="L57" s="1114"/>
      <c r="M57" s="1114"/>
      <c r="N57" s="1114"/>
      <c r="O57" s="1114"/>
      <c r="P57" s="1114"/>
      <c r="Q57" s="1114"/>
      <c r="R57" s="1114"/>
      <c r="S57" s="1114"/>
      <c r="T57" s="1115"/>
      <c r="U57" s="1163"/>
      <c r="V57" s="1164"/>
      <c r="W57" s="1164"/>
      <c r="X57" s="1164"/>
      <c r="Y57" s="1164"/>
      <c r="Z57" s="1164"/>
      <c r="AA57" s="1164"/>
      <c r="AB57" s="1164"/>
      <c r="AC57" s="1164"/>
      <c r="AD57" s="1164"/>
      <c r="AE57" s="1164"/>
      <c r="AF57" s="1165"/>
      <c r="AG57" s="1180"/>
      <c r="AH57" s="1045"/>
      <c r="AI57" s="1042"/>
      <c r="AJ57" s="323"/>
      <c r="AK57" s="981"/>
      <c r="AL57" s="1024"/>
      <c r="AM57" s="1098"/>
      <c r="AN57" s="968"/>
      <c r="AO57" s="977"/>
      <c r="AP57" s="1024"/>
      <c r="AQ57" s="1022"/>
      <c r="AR57" s="1035"/>
      <c r="AS57" s="1099"/>
      <c r="AT57" s="1019"/>
      <c r="AU57" s="362"/>
      <c r="AV57" s="1092"/>
      <c r="AW57" s="1086"/>
      <c r="AX57" s="1086"/>
      <c r="AY57" s="1086"/>
      <c r="AZ57" s="971"/>
      <c r="BA57" s="362"/>
      <c r="BB57" s="362"/>
      <c r="BC57" s="362"/>
      <c r="BD57" s="362"/>
      <c r="BE57" s="362"/>
      <c r="BF57" s="362"/>
      <c r="BG57" s="362"/>
      <c r="BH57" s="362"/>
      <c r="BI57" s="362"/>
      <c r="BJ57" s="362"/>
      <c r="BK57" s="362"/>
      <c r="BL57" s="362"/>
      <c r="BM57" s="362"/>
      <c r="BN57" s="1510"/>
      <c r="BO57" s="1024"/>
      <c r="BP57" s="1024"/>
      <c r="BQ57" s="1090"/>
      <c r="BR57" s="362"/>
    </row>
    <row r="58" spans="2:70" s="324" customFormat="1" ht="18" customHeight="1" x14ac:dyDescent="0.15">
      <c r="B58" s="1132"/>
      <c r="C58" s="1169"/>
      <c r="D58" s="1170"/>
      <c r="E58" s="1171"/>
      <c r="F58" s="1177"/>
      <c r="G58" s="1177"/>
      <c r="H58" s="1178"/>
      <c r="I58" s="1157"/>
      <c r="J58" s="1158"/>
      <c r="K58" s="1158"/>
      <c r="L58" s="1158"/>
      <c r="M58" s="1158"/>
      <c r="N58" s="1158"/>
      <c r="O58" s="1158"/>
      <c r="P58" s="1158"/>
      <c r="Q58" s="1158"/>
      <c r="R58" s="1158"/>
      <c r="S58" s="1158"/>
      <c r="T58" s="1159"/>
      <c r="U58" s="1163"/>
      <c r="V58" s="1164"/>
      <c r="W58" s="1164"/>
      <c r="X58" s="1164"/>
      <c r="Y58" s="1164"/>
      <c r="Z58" s="1164"/>
      <c r="AA58" s="1164"/>
      <c r="AB58" s="1164"/>
      <c r="AC58" s="1164"/>
      <c r="AD58" s="1164"/>
      <c r="AE58" s="1164"/>
      <c r="AF58" s="1165"/>
      <c r="AG58" s="1181"/>
      <c r="AH58" s="1045"/>
      <c r="AI58" s="1043"/>
      <c r="AJ58" s="323"/>
      <c r="AK58" s="981"/>
      <c r="AL58" s="1024"/>
      <c r="AM58" s="1044"/>
      <c r="AN58" s="968"/>
      <c r="AO58" s="979"/>
      <c r="AP58" s="1024"/>
      <c r="AQ58" s="1023"/>
      <c r="AR58" s="1035"/>
      <c r="AS58" s="1099"/>
      <c r="AT58" s="1019"/>
      <c r="AU58" s="362"/>
      <c r="AV58" s="1093"/>
      <c r="AW58" s="1089"/>
      <c r="AX58" s="1089"/>
      <c r="AY58" s="1089"/>
      <c r="AZ58" s="980"/>
      <c r="BA58" s="362"/>
      <c r="BB58" s="362"/>
      <c r="BC58" s="362"/>
      <c r="BD58" s="362"/>
      <c r="BE58" s="362"/>
      <c r="BF58" s="362"/>
      <c r="BG58" s="362"/>
      <c r="BH58" s="362"/>
      <c r="BI58" s="362"/>
      <c r="BJ58" s="362"/>
      <c r="BK58" s="362"/>
      <c r="BL58" s="362"/>
      <c r="BM58" s="362"/>
      <c r="BN58" s="1510"/>
      <c r="BO58" s="1024"/>
      <c r="BP58" s="1024"/>
      <c r="BQ58" s="1090"/>
      <c r="BR58" s="362"/>
    </row>
    <row r="59" spans="2:70" s="324" customFormat="1" ht="24.95" customHeight="1" x14ac:dyDescent="0.15">
      <c r="B59" s="1123">
        <v>15</v>
      </c>
      <c r="C59" s="1169"/>
      <c r="D59" s="1170"/>
      <c r="E59" s="1171"/>
      <c r="F59" s="1126" t="s">
        <v>126</v>
      </c>
      <c r="G59" s="1126"/>
      <c r="H59" s="1127"/>
      <c r="I59" s="1134" t="s">
        <v>127</v>
      </c>
      <c r="J59" s="1135"/>
      <c r="K59" s="1135"/>
      <c r="L59" s="1135"/>
      <c r="M59" s="1135"/>
      <c r="N59" s="1135"/>
      <c r="O59" s="1135"/>
      <c r="P59" s="1135"/>
      <c r="Q59" s="1135"/>
      <c r="R59" s="1135"/>
      <c r="S59" s="1135"/>
      <c r="T59" s="1136"/>
      <c r="U59" s="1143" t="s">
        <v>600</v>
      </c>
      <c r="V59" s="1144"/>
      <c r="W59" s="1144"/>
      <c r="X59" s="1144"/>
      <c r="Y59" s="1144"/>
      <c r="Z59" s="1144"/>
      <c r="AA59" s="1144"/>
      <c r="AB59" s="1144"/>
      <c r="AC59" s="1144"/>
      <c r="AD59" s="1144"/>
      <c r="AE59" s="1144"/>
      <c r="AF59" s="1145"/>
      <c r="AG59" s="1038"/>
      <c r="AH59" s="1045"/>
      <c r="AI59" s="1070"/>
      <c r="AJ59" s="323"/>
      <c r="AK59" s="1047">
        <v>3</v>
      </c>
      <c r="AL59" s="1025">
        <v>4</v>
      </c>
      <c r="AM59" s="1025">
        <f>IF($AG59="該当無",0,1)</f>
        <v>1</v>
      </c>
      <c r="AN59" s="969">
        <v>1</v>
      </c>
      <c r="AO59" s="1078"/>
      <c r="AP59" s="1025">
        <f>$AK59*$AM59*$AN59</f>
        <v>3</v>
      </c>
      <c r="AQ59" s="1205">
        <f>$AP59*9/$AP$11</f>
        <v>3</v>
      </c>
      <c r="AR59" s="1056"/>
      <c r="AS59" s="1064">
        <f>IF($AG59=-1,$AG59*$AO59,IF($AP59=0,0,$AG59/$AL59*$AQ59))</f>
        <v>0</v>
      </c>
      <c r="AT59" s="1058"/>
      <c r="AU59" s="362"/>
      <c r="AV59" s="1067">
        <v>4</v>
      </c>
      <c r="AW59" s="1056">
        <v>3</v>
      </c>
      <c r="AX59" s="1056">
        <v>2</v>
      </c>
      <c r="AY59" s="1056">
        <v>1</v>
      </c>
      <c r="AZ59" s="1058">
        <v>0</v>
      </c>
      <c r="BA59" s="362"/>
      <c r="BB59" s="362"/>
      <c r="BC59" s="362"/>
      <c r="BD59" s="362"/>
      <c r="BE59" s="362"/>
      <c r="BF59" s="362"/>
      <c r="BG59" s="362"/>
      <c r="BH59" s="362"/>
      <c r="BI59" s="362"/>
      <c r="BJ59" s="362"/>
      <c r="BK59" s="362"/>
      <c r="BL59" s="362"/>
      <c r="BM59" s="362"/>
      <c r="BN59" s="1510" t="str">
        <f>IF($AG59=0,"今年度","")</f>
        <v>今年度</v>
      </c>
      <c r="BO59" s="1024" t="str">
        <f>IF($AG59=0,"来年度","")</f>
        <v>来年度</v>
      </c>
      <c r="BP59" s="1024" t="str">
        <f>IF($AG59=0,"再来年度","")</f>
        <v>再来年度</v>
      </c>
      <c r="BQ59" s="1090" t="str">
        <f>IF($AG59=0,"未定","")</f>
        <v>未定</v>
      </c>
      <c r="BR59" s="362"/>
    </row>
    <row r="60" spans="2:70" s="324" customFormat="1" ht="24.95" customHeight="1" x14ac:dyDescent="0.15">
      <c r="B60" s="1124"/>
      <c r="C60" s="1169"/>
      <c r="D60" s="1170"/>
      <c r="E60" s="1171"/>
      <c r="F60" s="1128"/>
      <c r="G60" s="1128"/>
      <c r="H60" s="1129"/>
      <c r="I60" s="1137"/>
      <c r="J60" s="1138"/>
      <c r="K60" s="1138"/>
      <c r="L60" s="1138"/>
      <c r="M60" s="1138"/>
      <c r="N60" s="1138"/>
      <c r="O60" s="1138"/>
      <c r="P60" s="1138"/>
      <c r="Q60" s="1138"/>
      <c r="R60" s="1138"/>
      <c r="S60" s="1138"/>
      <c r="T60" s="1139"/>
      <c r="U60" s="1146"/>
      <c r="V60" s="1147"/>
      <c r="W60" s="1147"/>
      <c r="X60" s="1147"/>
      <c r="Y60" s="1147"/>
      <c r="Z60" s="1147"/>
      <c r="AA60" s="1147"/>
      <c r="AB60" s="1147"/>
      <c r="AC60" s="1147"/>
      <c r="AD60" s="1147"/>
      <c r="AE60" s="1147"/>
      <c r="AF60" s="1148"/>
      <c r="AG60" s="1039"/>
      <c r="AH60" s="1045"/>
      <c r="AI60" s="1071"/>
      <c r="AJ60" s="323"/>
      <c r="AK60" s="1073"/>
      <c r="AL60" s="1081"/>
      <c r="AM60" s="1081"/>
      <c r="AN60" s="1201"/>
      <c r="AO60" s="1079"/>
      <c r="AP60" s="1081"/>
      <c r="AQ60" s="1095"/>
      <c r="AR60" s="1053"/>
      <c r="AS60" s="1065"/>
      <c r="AT60" s="1059"/>
      <c r="AU60" s="362"/>
      <c r="AV60" s="1068"/>
      <c r="AW60" s="1053"/>
      <c r="AX60" s="1053"/>
      <c r="AY60" s="1053"/>
      <c r="AZ60" s="1059"/>
      <c r="BA60" s="362"/>
      <c r="BB60" s="362"/>
      <c r="BC60" s="362"/>
      <c r="BD60" s="362"/>
      <c r="BE60" s="362"/>
      <c r="BF60" s="362"/>
      <c r="BG60" s="362"/>
      <c r="BH60" s="362"/>
      <c r="BI60" s="362"/>
      <c r="BJ60" s="362"/>
      <c r="BK60" s="362"/>
      <c r="BL60" s="362"/>
      <c r="BM60" s="362"/>
      <c r="BN60" s="1510"/>
      <c r="BO60" s="1024"/>
      <c r="BP60" s="1024"/>
      <c r="BQ60" s="1090"/>
      <c r="BR60" s="362"/>
    </row>
    <row r="61" spans="2:70" s="324" customFormat="1" ht="24.95" customHeight="1" x14ac:dyDescent="0.15">
      <c r="B61" s="1125"/>
      <c r="C61" s="1169"/>
      <c r="D61" s="1170"/>
      <c r="E61" s="1171"/>
      <c r="F61" s="1130"/>
      <c r="G61" s="1130"/>
      <c r="H61" s="1131"/>
      <c r="I61" s="1140"/>
      <c r="J61" s="1141"/>
      <c r="K61" s="1141"/>
      <c r="L61" s="1141"/>
      <c r="M61" s="1141"/>
      <c r="N61" s="1141"/>
      <c r="O61" s="1141"/>
      <c r="P61" s="1141"/>
      <c r="Q61" s="1141"/>
      <c r="R61" s="1141"/>
      <c r="S61" s="1141"/>
      <c r="T61" s="1142"/>
      <c r="U61" s="1149"/>
      <c r="V61" s="1150"/>
      <c r="W61" s="1150"/>
      <c r="X61" s="1150"/>
      <c r="Y61" s="1150"/>
      <c r="Z61" s="1150"/>
      <c r="AA61" s="1150"/>
      <c r="AB61" s="1150"/>
      <c r="AC61" s="1150"/>
      <c r="AD61" s="1150"/>
      <c r="AE61" s="1150"/>
      <c r="AF61" s="1151"/>
      <c r="AG61" s="1152"/>
      <c r="AH61" s="1045"/>
      <c r="AI61" s="1197"/>
      <c r="AJ61" s="323"/>
      <c r="AK61" s="1074"/>
      <c r="AL61" s="1082"/>
      <c r="AM61" s="1082"/>
      <c r="AN61" s="1202"/>
      <c r="AO61" s="1080"/>
      <c r="AP61" s="1082"/>
      <c r="AQ61" s="1096"/>
      <c r="AR61" s="1057"/>
      <c r="AS61" s="1066"/>
      <c r="AT61" s="1060"/>
      <c r="AU61" s="362"/>
      <c r="AV61" s="1069"/>
      <c r="AW61" s="1057"/>
      <c r="AX61" s="1057"/>
      <c r="AY61" s="1057"/>
      <c r="AZ61" s="1060"/>
      <c r="BA61" s="362"/>
      <c r="BB61" s="362"/>
      <c r="BC61" s="362"/>
      <c r="BD61" s="362"/>
      <c r="BE61" s="362"/>
      <c r="BF61" s="362"/>
      <c r="BG61" s="362"/>
      <c r="BH61" s="362"/>
      <c r="BI61" s="362"/>
      <c r="BJ61" s="362"/>
      <c r="BK61" s="362"/>
      <c r="BL61" s="362"/>
      <c r="BM61" s="362"/>
      <c r="BN61" s="1510"/>
      <c r="BO61" s="1024"/>
      <c r="BP61" s="1024"/>
      <c r="BQ61" s="1090"/>
      <c r="BR61" s="362"/>
    </row>
    <row r="62" spans="2:70" s="324" customFormat="1" ht="18" customHeight="1" x14ac:dyDescent="0.15">
      <c r="B62" s="1123">
        <v>16</v>
      </c>
      <c r="C62" s="1169"/>
      <c r="D62" s="1170"/>
      <c r="E62" s="1171"/>
      <c r="F62" s="1126" t="s">
        <v>128</v>
      </c>
      <c r="G62" s="1126"/>
      <c r="H62" s="1127"/>
      <c r="I62" s="1182" t="s">
        <v>637</v>
      </c>
      <c r="J62" s="1183"/>
      <c r="K62" s="1183"/>
      <c r="L62" s="1183"/>
      <c r="M62" s="1183"/>
      <c r="N62" s="1183"/>
      <c r="O62" s="1183"/>
      <c r="P62" s="1183"/>
      <c r="Q62" s="1183"/>
      <c r="R62" s="1183"/>
      <c r="S62" s="1183"/>
      <c r="T62" s="1184"/>
      <c r="U62" s="1188" t="s">
        <v>129</v>
      </c>
      <c r="V62" s="1183"/>
      <c r="W62" s="1183"/>
      <c r="X62" s="1183"/>
      <c r="Y62" s="1183"/>
      <c r="Z62" s="1183"/>
      <c r="AA62" s="1183"/>
      <c r="AB62" s="1183"/>
      <c r="AC62" s="1183"/>
      <c r="AD62" s="1183"/>
      <c r="AE62" s="1183"/>
      <c r="AF62" s="1189"/>
      <c r="AG62" s="1194"/>
      <c r="AH62" s="1045"/>
      <c r="AI62" s="1070" t="s">
        <v>559</v>
      </c>
      <c r="AJ62" s="323"/>
      <c r="AK62" s="1198">
        <v>2</v>
      </c>
      <c r="AL62" s="1199">
        <v>3</v>
      </c>
      <c r="AM62" s="1199">
        <f>IF($AG62="該当無",0,1)</f>
        <v>1</v>
      </c>
      <c r="AN62" s="1200">
        <v>1</v>
      </c>
      <c r="AO62" s="978"/>
      <c r="AP62" s="1199">
        <f>$AK62*$AM62*$AN62</f>
        <v>2</v>
      </c>
      <c r="AQ62" s="1054">
        <f>$AP62*9/$AP$11</f>
        <v>2</v>
      </c>
      <c r="AR62" s="1204"/>
      <c r="AS62" s="1051">
        <f>IF($AG62=-1,$AG62*$AO62,IF($AP62=0,0,$AG62/$AL62*$AQ62))</f>
        <v>0</v>
      </c>
      <c r="AT62" s="1084"/>
      <c r="AU62" s="362"/>
      <c r="AV62" s="1083">
        <v>3</v>
      </c>
      <c r="AW62" s="1052">
        <v>2</v>
      </c>
      <c r="AX62" s="1052">
        <v>1</v>
      </c>
      <c r="AY62" s="1052">
        <v>0</v>
      </c>
      <c r="AZ62" s="972"/>
      <c r="BA62" s="362"/>
      <c r="BB62" s="362"/>
      <c r="BC62" s="362"/>
      <c r="BD62" s="362"/>
      <c r="BE62" s="362"/>
      <c r="BF62" s="362"/>
      <c r="BG62" s="362"/>
      <c r="BH62" s="362"/>
      <c r="BI62" s="362"/>
      <c r="BJ62" s="362"/>
      <c r="BK62" s="362"/>
      <c r="BL62" s="362"/>
      <c r="BM62" s="362"/>
      <c r="BN62" s="1510" t="str">
        <f>IF($AG62=0,"今年度","")</f>
        <v>今年度</v>
      </c>
      <c r="BO62" s="1024" t="str">
        <f>IF($AG62=0,"来年度","")</f>
        <v>来年度</v>
      </c>
      <c r="BP62" s="1024" t="str">
        <f>IF($AG62=0,"再来年度","")</f>
        <v>再来年度</v>
      </c>
      <c r="BQ62" s="1090" t="str">
        <f>IF($AG62=0,"未定","")</f>
        <v>未定</v>
      </c>
      <c r="BR62" s="362"/>
    </row>
    <row r="63" spans="2:70" s="324" customFormat="1" ht="18" customHeight="1" x14ac:dyDescent="0.15">
      <c r="B63" s="1124"/>
      <c r="C63" s="1169"/>
      <c r="D63" s="1170"/>
      <c r="E63" s="1171"/>
      <c r="F63" s="1128"/>
      <c r="G63" s="1128"/>
      <c r="H63" s="1129"/>
      <c r="I63" s="1185"/>
      <c r="J63" s="1186"/>
      <c r="K63" s="1186"/>
      <c r="L63" s="1186"/>
      <c r="M63" s="1186"/>
      <c r="N63" s="1186"/>
      <c r="O63" s="1186"/>
      <c r="P63" s="1186"/>
      <c r="Q63" s="1186"/>
      <c r="R63" s="1186"/>
      <c r="S63" s="1186"/>
      <c r="T63" s="1187"/>
      <c r="U63" s="1190"/>
      <c r="V63" s="1186"/>
      <c r="W63" s="1186"/>
      <c r="X63" s="1186"/>
      <c r="Y63" s="1186"/>
      <c r="Z63" s="1186"/>
      <c r="AA63" s="1186"/>
      <c r="AB63" s="1186"/>
      <c r="AC63" s="1186"/>
      <c r="AD63" s="1186"/>
      <c r="AE63" s="1186"/>
      <c r="AF63" s="1191"/>
      <c r="AG63" s="1195"/>
      <c r="AH63" s="1045"/>
      <c r="AI63" s="1071"/>
      <c r="AJ63" s="323"/>
      <c r="AK63" s="1073"/>
      <c r="AL63" s="1081"/>
      <c r="AM63" s="1081"/>
      <c r="AN63" s="1201"/>
      <c r="AO63" s="1079"/>
      <c r="AP63" s="1081"/>
      <c r="AQ63" s="1095"/>
      <c r="AR63" s="1076"/>
      <c r="AS63" s="1065"/>
      <c r="AT63" s="1062"/>
      <c r="AU63" s="362"/>
      <c r="AV63" s="1068"/>
      <c r="AW63" s="1053"/>
      <c r="AX63" s="1053"/>
      <c r="AY63" s="1053"/>
      <c r="AZ63" s="1059"/>
      <c r="BA63" s="362"/>
      <c r="BB63" s="362"/>
      <c r="BC63" s="362"/>
      <c r="BD63" s="362"/>
      <c r="BE63" s="362"/>
      <c r="BF63" s="362"/>
      <c r="BG63" s="362"/>
      <c r="BH63" s="362"/>
      <c r="BI63" s="362"/>
      <c r="BJ63" s="362"/>
      <c r="BK63" s="362"/>
      <c r="BL63" s="362"/>
      <c r="BM63" s="362"/>
      <c r="BN63" s="1510"/>
      <c r="BO63" s="1024"/>
      <c r="BP63" s="1024"/>
      <c r="BQ63" s="1090"/>
      <c r="BR63" s="362"/>
    </row>
    <row r="64" spans="2:70" s="324" customFormat="1" ht="24.6" customHeight="1" x14ac:dyDescent="0.15">
      <c r="B64" s="1133"/>
      <c r="C64" s="1169"/>
      <c r="D64" s="1170"/>
      <c r="E64" s="1171"/>
      <c r="F64" s="1130"/>
      <c r="G64" s="1130"/>
      <c r="H64" s="1131"/>
      <c r="I64" s="1153"/>
      <c r="J64" s="1154"/>
      <c r="K64" s="1154"/>
      <c r="L64" s="1154"/>
      <c r="M64" s="1154"/>
      <c r="N64" s="1154"/>
      <c r="O64" s="1154"/>
      <c r="P64" s="1154"/>
      <c r="Q64" s="1154"/>
      <c r="R64" s="1154"/>
      <c r="S64" s="1154"/>
      <c r="T64" s="1155"/>
      <c r="U64" s="1192"/>
      <c r="V64" s="1154"/>
      <c r="W64" s="1154"/>
      <c r="X64" s="1154"/>
      <c r="Y64" s="1154"/>
      <c r="Z64" s="1154"/>
      <c r="AA64" s="1154"/>
      <c r="AB64" s="1154"/>
      <c r="AC64" s="1154"/>
      <c r="AD64" s="1154"/>
      <c r="AE64" s="1154"/>
      <c r="AF64" s="1193"/>
      <c r="AG64" s="1196"/>
      <c r="AH64" s="1045"/>
      <c r="AI64" s="1072"/>
      <c r="AJ64" s="323"/>
      <c r="AK64" s="1074"/>
      <c r="AL64" s="1082"/>
      <c r="AM64" s="1082"/>
      <c r="AN64" s="1202"/>
      <c r="AO64" s="1080"/>
      <c r="AP64" s="1082"/>
      <c r="AQ64" s="1096"/>
      <c r="AR64" s="1077"/>
      <c r="AS64" s="1066"/>
      <c r="AT64" s="1063"/>
      <c r="AU64" s="362"/>
      <c r="AV64" s="1069"/>
      <c r="AW64" s="1057"/>
      <c r="AX64" s="1057"/>
      <c r="AY64" s="1057"/>
      <c r="AZ64" s="1060"/>
      <c r="BA64" s="362"/>
      <c r="BB64" s="362"/>
      <c r="BC64" s="362"/>
      <c r="BD64" s="362"/>
      <c r="BE64" s="362"/>
      <c r="BF64" s="362"/>
      <c r="BG64" s="362"/>
      <c r="BH64" s="362"/>
      <c r="BI64" s="362"/>
      <c r="BJ64" s="362"/>
      <c r="BK64" s="362"/>
      <c r="BL64" s="362"/>
      <c r="BM64" s="362"/>
      <c r="BN64" s="1510"/>
      <c r="BO64" s="1024"/>
      <c r="BP64" s="1024"/>
      <c r="BQ64" s="1090"/>
      <c r="BR64" s="362"/>
    </row>
    <row r="65" spans="2:70" s="324" customFormat="1" ht="15" customHeight="1" x14ac:dyDescent="0.15">
      <c r="B65" s="1101">
        <v>17</v>
      </c>
      <c r="C65" s="1169"/>
      <c r="D65" s="1170"/>
      <c r="E65" s="1171"/>
      <c r="F65" s="1104" t="s">
        <v>429</v>
      </c>
      <c r="G65" s="1105"/>
      <c r="H65" s="1106"/>
      <c r="I65" s="1110" t="s">
        <v>26</v>
      </c>
      <c r="J65" s="1111"/>
      <c r="K65" s="1111"/>
      <c r="L65" s="1111"/>
      <c r="M65" s="1111"/>
      <c r="N65" s="1111"/>
      <c r="O65" s="1111"/>
      <c r="P65" s="1111"/>
      <c r="Q65" s="1111"/>
      <c r="R65" s="1111"/>
      <c r="S65" s="1111"/>
      <c r="T65" s="1112"/>
      <c r="U65" s="1110" t="s">
        <v>27</v>
      </c>
      <c r="V65" s="1111"/>
      <c r="W65" s="1111"/>
      <c r="X65" s="1111"/>
      <c r="Y65" s="1111"/>
      <c r="Z65" s="1111"/>
      <c r="AA65" s="1111"/>
      <c r="AB65" s="1111"/>
      <c r="AC65" s="1111"/>
      <c r="AD65" s="1111"/>
      <c r="AE65" s="1111"/>
      <c r="AF65" s="1119"/>
      <c r="AG65" s="1048"/>
      <c r="AH65" s="1045"/>
      <c r="AI65" s="1041"/>
      <c r="AJ65" s="323"/>
      <c r="AK65" s="981">
        <v>2</v>
      </c>
      <c r="AL65" s="1024">
        <v>2</v>
      </c>
      <c r="AM65" s="1097">
        <f>IF($AG65="該当無",0,1)</f>
        <v>1</v>
      </c>
      <c r="AN65" s="968">
        <v>1</v>
      </c>
      <c r="AO65" s="976"/>
      <c r="AP65" s="1024">
        <f>$AK65*$AM65*$AN65</f>
        <v>2</v>
      </c>
      <c r="AQ65" s="1021">
        <f>$AP65*9/$AP$11</f>
        <v>2</v>
      </c>
      <c r="AR65" s="1034"/>
      <c r="AS65" s="1029">
        <f>IF($AG65=-1,$AG65*$AO65,IF($AP65=0,0,$AG65/$AL65*$AQ65))</f>
        <v>0</v>
      </c>
      <c r="AT65" s="1018"/>
      <c r="AU65" s="362"/>
      <c r="AV65" s="1091">
        <v>2</v>
      </c>
      <c r="AW65" s="1085">
        <v>1</v>
      </c>
      <c r="AX65" s="1085">
        <v>0</v>
      </c>
      <c r="AY65" s="1085"/>
      <c r="AZ65" s="970"/>
      <c r="BA65" s="362"/>
      <c r="BB65" s="359"/>
      <c r="BC65" s="359" t="s">
        <v>117</v>
      </c>
      <c r="BD65" s="359" t="s">
        <v>110</v>
      </c>
      <c r="BE65" s="359" t="s">
        <v>118</v>
      </c>
      <c r="BF65" s="359" t="s">
        <v>391</v>
      </c>
      <c r="BG65" s="359" t="s">
        <v>119</v>
      </c>
      <c r="BH65" s="359" t="s">
        <v>145</v>
      </c>
      <c r="BI65" s="359" t="s">
        <v>120</v>
      </c>
      <c r="BJ65" s="359" t="s">
        <v>121</v>
      </c>
      <c r="BK65" s="359" t="s">
        <v>122</v>
      </c>
      <c r="BL65" s="359" t="s">
        <v>146</v>
      </c>
      <c r="BM65" s="362"/>
      <c r="BN65" s="1510" t="str">
        <f>IF($AG65=0,"今年度","")</f>
        <v>今年度</v>
      </c>
      <c r="BO65" s="1024" t="str">
        <f>IF($AG65=0,"来年度","")</f>
        <v>来年度</v>
      </c>
      <c r="BP65" s="1024" t="str">
        <f>IF($AG65=0,"再来年度","")</f>
        <v>再来年度</v>
      </c>
      <c r="BQ65" s="1090" t="str">
        <f>IF($AG65=0,"未定","")</f>
        <v>未定</v>
      </c>
      <c r="BR65" s="362"/>
    </row>
    <row r="66" spans="2:70" s="324" customFormat="1" ht="15" customHeight="1" x14ac:dyDescent="0.15">
      <c r="B66" s="1102"/>
      <c r="C66" s="1169"/>
      <c r="D66" s="1170"/>
      <c r="E66" s="1171"/>
      <c r="F66" s="1104"/>
      <c r="G66" s="1105"/>
      <c r="H66" s="1106"/>
      <c r="I66" s="1113"/>
      <c r="J66" s="1114"/>
      <c r="K66" s="1114"/>
      <c r="L66" s="1114"/>
      <c r="M66" s="1114"/>
      <c r="N66" s="1114"/>
      <c r="O66" s="1114"/>
      <c r="P66" s="1114"/>
      <c r="Q66" s="1114"/>
      <c r="R66" s="1114"/>
      <c r="S66" s="1114"/>
      <c r="T66" s="1115"/>
      <c r="U66" s="1113"/>
      <c r="V66" s="1114"/>
      <c r="W66" s="1114"/>
      <c r="X66" s="1114"/>
      <c r="Y66" s="1114"/>
      <c r="Z66" s="1114"/>
      <c r="AA66" s="1114"/>
      <c r="AB66" s="1114"/>
      <c r="AC66" s="1114"/>
      <c r="AD66" s="1114"/>
      <c r="AE66" s="1114"/>
      <c r="AF66" s="1120"/>
      <c r="AG66" s="1049"/>
      <c r="AH66" s="1045"/>
      <c r="AI66" s="1042"/>
      <c r="AJ66" s="323"/>
      <c r="AK66" s="981"/>
      <c r="AL66" s="1024"/>
      <c r="AM66" s="1098"/>
      <c r="AN66" s="968"/>
      <c r="AO66" s="977"/>
      <c r="AP66" s="1024"/>
      <c r="AQ66" s="1022"/>
      <c r="AR66" s="1035"/>
      <c r="AS66" s="1030"/>
      <c r="AT66" s="1019"/>
      <c r="AU66" s="362"/>
      <c r="AV66" s="1092"/>
      <c r="AW66" s="1086"/>
      <c r="AX66" s="1086"/>
      <c r="AY66" s="1086"/>
      <c r="AZ66" s="971"/>
      <c r="BA66" s="362"/>
      <c r="BB66" s="388" t="s">
        <v>560</v>
      </c>
      <c r="BC66" s="359">
        <v>4</v>
      </c>
      <c r="BD66" s="369">
        <f>COUNTIF($AG$56:$AG$67,"該当無")</f>
        <v>0</v>
      </c>
      <c r="BE66" s="369">
        <f>BC66-BD66</f>
        <v>4</v>
      </c>
      <c r="BF66" s="369">
        <f>COUNTIF($AG$59:$AG$67,"&gt;0")+COUNTIF($AG$56,"&gt;-1")</f>
        <v>0</v>
      </c>
      <c r="BG66" s="359">
        <f>COUNTIF($AG$59:$AG$67,"0")+COUNTIF($AG$56,"-1")</f>
        <v>0</v>
      </c>
      <c r="BH66" s="369">
        <f>BG66-BL66</f>
        <v>0</v>
      </c>
      <c r="BI66" s="369">
        <f>COUNTIF($AH$56:$AH$67,BI65)</f>
        <v>0</v>
      </c>
      <c r="BJ66" s="369">
        <f>COUNTIF($AH$56:$AH$67,BJ65)</f>
        <v>0</v>
      </c>
      <c r="BK66" s="369">
        <f>COUNTIF($AH$56:$AH$67,BK65)</f>
        <v>0</v>
      </c>
      <c r="BL66" s="369">
        <f>COUNTIF($AH$56:$AH$67,BL65)</f>
        <v>0</v>
      </c>
      <c r="BM66" s="362"/>
      <c r="BN66" s="1510"/>
      <c r="BO66" s="1024"/>
      <c r="BP66" s="1024"/>
      <c r="BQ66" s="1090"/>
      <c r="BR66" s="362"/>
    </row>
    <row r="67" spans="2:70" s="324" customFormat="1" ht="24" customHeight="1" x14ac:dyDescent="0.15">
      <c r="B67" s="1103"/>
      <c r="C67" s="1172"/>
      <c r="D67" s="1173"/>
      <c r="E67" s="1174"/>
      <c r="F67" s="1107"/>
      <c r="G67" s="1108"/>
      <c r="H67" s="1109"/>
      <c r="I67" s="1116"/>
      <c r="J67" s="1117"/>
      <c r="K67" s="1117"/>
      <c r="L67" s="1117"/>
      <c r="M67" s="1117"/>
      <c r="N67" s="1117"/>
      <c r="O67" s="1117"/>
      <c r="P67" s="1117"/>
      <c r="Q67" s="1117"/>
      <c r="R67" s="1117"/>
      <c r="S67" s="1117"/>
      <c r="T67" s="1118"/>
      <c r="U67" s="1116"/>
      <c r="V67" s="1117"/>
      <c r="W67" s="1117"/>
      <c r="X67" s="1117"/>
      <c r="Y67" s="1117"/>
      <c r="Z67" s="1117"/>
      <c r="AA67" s="1117"/>
      <c r="AB67" s="1117"/>
      <c r="AC67" s="1117"/>
      <c r="AD67" s="1117"/>
      <c r="AE67" s="1117"/>
      <c r="AF67" s="1121"/>
      <c r="AG67" s="1122"/>
      <c r="AH67" s="1045"/>
      <c r="AI67" s="1046"/>
      <c r="AJ67" s="323"/>
      <c r="AK67" s="981"/>
      <c r="AL67" s="1024"/>
      <c r="AM67" s="1044"/>
      <c r="AN67" s="968"/>
      <c r="AO67" s="979"/>
      <c r="AP67" s="1024"/>
      <c r="AQ67" s="1023"/>
      <c r="AR67" s="1035"/>
      <c r="AS67" s="1031"/>
      <c r="AT67" s="1019"/>
      <c r="AU67" s="362"/>
      <c r="AV67" s="1093"/>
      <c r="AW67" s="1089"/>
      <c r="AX67" s="1089"/>
      <c r="AY67" s="1089"/>
      <c r="AZ67" s="980"/>
      <c r="BA67" s="362"/>
      <c r="BB67" s="362"/>
      <c r="BC67" s="362"/>
      <c r="BD67" s="362"/>
      <c r="BE67" s="362"/>
      <c r="BF67" s="362"/>
      <c r="BG67" s="362"/>
      <c r="BH67" s="362"/>
      <c r="BI67" s="362"/>
      <c r="BJ67" s="362"/>
      <c r="BK67" s="362"/>
      <c r="BL67" s="362"/>
      <c r="BM67" s="362"/>
      <c r="BN67" s="1510"/>
      <c r="BO67" s="1024"/>
      <c r="BP67" s="1024"/>
      <c r="BQ67" s="1090"/>
      <c r="BR67" s="362"/>
    </row>
    <row r="68" spans="2:70" s="324" customFormat="1" ht="15" customHeight="1" x14ac:dyDescent="0.15">
      <c r="B68" s="342" t="s">
        <v>465</v>
      </c>
      <c r="C68" s="389"/>
      <c r="D68" s="389"/>
      <c r="E68" s="389"/>
      <c r="F68" s="389"/>
      <c r="G68" s="389"/>
      <c r="H68" s="389"/>
      <c r="I68" s="390"/>
      <c r="J68" s="390"/>
      <c r="K68" s="390"/>
      <c r="L68" s="390"/>
      <c r="M68" s="390"/>
      <c r="N68" s="390"/>
      <c r="O68" s="390"/>
      <c r="P68" s="390"/>
      <c r="Q68" s="390"/>
      <c r="R68" s="390"/>
      <c r="S68" s="390"/>
      <c r="T68" s="390"/>
      <c r="U68" s="389"/>
      <c r="V68" s="389"/>
      <c r="W68" s="389"/>
      <c r="X68" s="389"/>
      <c r="Y68" s="389"/>
      <c r="Z68" s="389"/>
      <c r="AA68" s="389"/>
      <c r="AB68" s="389"/>
      <c r="AC68" s="389"/>
      <c r="AD68" s="389"/>
      <c r="AE68" s="389"/>
      <c r="AF68" s="389"/>
      <c r="AG68" s="344"/>
      <c r="AH68" s="344"/>
      <c r="AI68" s="345"/>
      <c r="AJ68" s="321"/>
      <c r="AK68" s="370"/>
      <c r="AL68" s="371"/>
      <c r="AM68" s="371"/>
      <c r="AN68" s="371"/>
      <c r="AO68" s="383"/>
      <c r="AP68" s="383"/>
      <c r="AQ68" s="371"/>
      <c r="AR68" s="372">
        <f>SUM(AR69:AR98)</f>
        <v>25</v>
      </c>
      <c r="AS68" s="383"/>
      <c r="AT68" s="384">
        <f>SUM(AT69:AT98)</f>
        <v>0</v>
      </c>
      <c r="AU68" s="362"/>
      <c r="AV68" s="385"/>
      <c r="AW68" s="386"/>
      <c r="AX68" s="386"/>
      <c r="AY68" s="386"/>
      <c r="AZ68" s="387"/>
      <c r="BA68" s="362"/>
      <c r="BB68" s="362"/>
      <c r="BC68" s="362"/>
      <c r="BD68" s="362"/>
      <c r="BE68" s="362"/>
      <c r="BF68" s="362"/>
      <c r="BG68" s="362"/>
      <c r="BH68" s="362"/>
      <c r="BI68" s="362"/>
      <c r="BJ68" s="362"/>
      <c r="BK68" s="362"/>
      <c r="BL68" s="362"/>
      <c r="BM68" s="362"/>
      <c r="BN68" s="411"/>
      <c r="BO68" s="412"/>
      <c r="BP68" s="412"/>
      <c r="BQ68" s="413"/>
      <c r="BR68" s="362"/>
    </row>
    <row r="69" spans="2:70" s="324" customFormat="1" ht="12.95" customHeight="1" x14ac:dyDescent="0.15">
      <c r="B69" s="1364">
        <v>18</v>
      </c>
      <c r="C69" s="1367" t="s">
        <v>427</v>
      </c>
      <c r="D69" s="1368"/>
      <c r="E69" s="1369"/>
      <c r="F69" s="1375" t="s">
        <v>124</v>
      </c>
      <c r="G69" s="1376"/>
      <c r="H69" s="1377"/>
      <c r="I69" s="1192" t="s">
        <v>462</v>
      </c>
      <c r="J69" s="1154"/>
      <c r="K69" s="1154"/>
      <c r="L69" s="1154"/>
      <c r="M69" s="1154"/>
      <c r="N69" s="1154"/>
      <c r="O69" s="1154"/>
      <c r="P69" s="1154"/>
      <c r="Q69" s="1154"/>
      <c r="R69" s="1154"/>
      <c r="S69" s="1154"/>
      <c r="T69" s="1193"/>
      <c r="U69" s="1388" t="s">
        <v>28</v>
      </c>
      <c r="V69" s="1388"/>
      <c r="W69" s="1388"/>
      <c r="X69" s="1388"/>
      <c r="Y69" s="1388"/>
      <c r="Z69" s="1388"/>
      <c r="AA69" s="1388"/>
      <c r="AB69" s="1388"/>
      <c r="AC69" s="1388"/>
      <c r="AD69" s="1388"/>
      <c r="AE69" s="1388"/>
      <c r="AF69" s="1389"/>
      <c r="AG69" s="1219"/>
      <c r="AH69" s="1055"/>
      <c r="AI69" s="1041"/>
      <c r="AJ69" s="323"/>
      <c r="AK69" s="1074">
        <v>2</v>
      </c>
      <c r="AL69" s="1082">
        <v>1</v>
      </c>
      <c r="AM69" s="1097">
        <f>IF($AG69="該当無",0,1)</f>
        <v>1</v>
      </c>
      <c r="AN69" s="968">
        <v>1</v>
      </c>
      <c r="AO69" s="976"/>
      <c r="AP69" s="1024">
        <f>$AK69*$AM69*$AN69</f>
        <v>2</v>
      </c>
      <c r="AQ69" s="1021">
        <f>$AP69*31/$AS$11</f>
        <v>2</v>
      </c>
      <c r="AR69" s="1034">
        <f>SUM(AQ69:AQ80)</f>
        <v>11</v>
      </c>
      <c r="AS69" s="1031">
        <f>IF(AI69="",0,IF($AG69=-1,$AG69*$AO69,IF($AP69=0,0,$AG69/$AL69*$AQ69)))</f>
        <v>0</v>
      </c>
      <c r="AT69" s="1100">
        <f>SUM(AS69:AS80)</f>
        <v>0</v>
      </c>
      <c r="AU69" s="362"/>
      <c r="AV69" s="1091">
        <v>1</v>
      </c>
      <c r="AW69" s="1085">
        <v>0</v>
      </c>
      <c r="AX69" s="1085"/>
      <c r="AY69" s="1085"/>
      <c r="AZ69" s="970"/>
      <c r="BA69" s="362"/>
      <c r="BB69" s="362"/>
      <c r="BC69" s="362"/>
      <c r="BD69" s="362"/>
      <c r="BE69" s="362"/>
      <c r="BF69" s="362"/>
      <c r="BG69" s="362"/>
      <c r="BH69" s="362"/>
      <c r="BI69" s="362"/>
      <c r="BJ69" s="362"/>
      <c r="BK69" s="362"/>
      <c r="BL69" s="362"/>
      <c r="BM69" s="362"/>
      <c r="BN69" s="1510" t="str">
        <f>IF($AG69=0,"今年度","")</f>
        <v>今年度</v>
      </c>
      <c r="BO69" s="1024" t="str">
        <f>IF($AG69=0,"来年度","")</f>
        <v>来年度</v>
      </c>
      <c r="BP69" s="1024" t="str">
        <f>IF($AG69=0,"再来年度","")</f>
        <v>再来年度</v>
      </c>
      <c r="BQ69" s="1090" t="str">
        <f>IF($AG69=0,"未定","")</f>
        <v>未定</v>
      </c>
      <c r="BR69" s="362"/>
    </row>
    <row r="70" spans="2:70" s="324" customFormat="1" ht="12.95" customHeight="1" x14ac:dyDescent="0.15">
      <c r="B70" s="1365"/>
      <c r="C70" s="1370"/>
      <c r="D70" s="1371"/>
      <c r="E70" s="1372"/>
      <c r="F70" s="1378"/>
      <c r="G70" s="1379"/>
      <c r="H70" s="1380"/>
      <c r="I70" s="1113"/>
      <c r="J70" s="1114"/>
      <c r="K70" s="1114"/>
      <c r="L70" s="1114"/>
      <c r="M70" s="1114"/>
      <c r="N70" s="1114"/>
      <c r="O70" s="1114"/>
      <c r="P70" s="1114"/>
      <c r="Q70" s="1114"/>
      <c r="R70" s="1114"/>
      <c r="S70" s="1114"/>
      <c r="T70" s="1120"/>
      <c r="U70" s="1390"/>
      <c r="V70" s="1390"/>
      <c r="W70" s="1390"/>
      <c r="X70" s="1390"/>
      <c r="Y70" s="1390"/>
      <c r="Z70" s="1390"/>
      <c r="AA70" s="1390"/>
      <c r="AB70" s="1390"/>
      <c r="AC70" s="1390"/>
      <c r="AD70" s="1390"/>
      <c r="AE70" s="1390"/>
      <c r="AF70" s="1391"/>
      <c r="AG70" s="1220"/>
      <c r="AH70" s="1045"/>
      <c r="AI70" s="1042"/>
      <c r="AJ70" s="323"/>
      <c r="AK70" s="981"/>
      <c r="AL70" s="1024"/>
      <c r="AM70" s="1098"/>
      <c r="AN70" s="968"/>
      <c r="AO70" s="977"/>
      <c r="AP70" s="1024"/>
      <c r="AQ70" s="1022"/>
      <c r="AR70" s="1035"/>
      <c r="AS70" s="1099"/>
      <c r="AT70" s="1019"/>
      <c r="AU70" s="362"/>
      <c r="AV70" s="1092"/>
      <c r="AW70" s="1086"/>
      <c r="AX70" s="1086"/>
      <c r="AY70" s="1086"/>
      <c r="AZ70" s="971"/>
      <c r="BA70" s="362"/>
      <c r="BB70" s="362"/>
      <c r="BC70" s="362"/>
      <c r="BD70" s="362"/>
      <c r="BE70" s="362"/>
      <c r="BF70" s="362"/>
      <c r="BG70" s="362"/>
      <c r="BH70" s="362"/>
      <c r="BI70" s="362"/>
      <c r="BJ70" s="362"/>
      <c r="BK70" s="362"/>
      <c r="BL70" s="362"/>
      <c r="BM70" s="362"/>
      <c r="BN70" s="1510"/>
      <c r="BO70" s="1024"/>
      <c r="BP70" s="1024"/>
      <c r="BQ70" s="1090"/>
      <c r="BR70" s="362"/>
    </row>
    <row r="71" spans="2:70" s="324" customFormat="1" ht="21" customHeight="1" x14ac:dyDescent="0.15">
      <c r="B71" s="1366"/>
      <c r="C71" s="1370"/>
      <c r="D71" s="1371"/>
      <c r="E71" s="1372"/>
      <c r="F71" s="1381"/>
      <c r="G71" s="1382"/>
      <c r="H71" s="1383"/>
      <c r="I71" s="1230"/>
      <c r="J71" s="1158"/>
      <c r="K71" s="1158"/>
      <c r="L71" s="1158"/>
      <c r="M71" s="1158"/>
      <c r="N71" s="1158"/>
      <c r="O71" s="1158"/>
      <c r="P71" s="1158"/>
      <c r="Q71" s="1158"/>
      <c r="R71" s="1158"/>
      <c r="S71" s="1158"/>
      <c r="T71" s="1231"/>
      <c r="U71" s="1392"/>
      <c r="V71" s="1392"/>
      <c r="W71" s="1392"/>
      <c r="X71" s="1392"/>
      <c r="Y71" s="1392"/>
      <c r="Z71" s="1392"/>
      <c r="AA71" s="1392"/>
      <c r="AB71" s="1392"/>
      <c r="AC71" s="1392"/>
      <c r="AD71" s="1392"/>
      <c r="AE71" s="1392"/>
      <c r="AF71" s="1393"/>
      <c r="AG71" s="1405"/>
      <c r="AH71" s="1045"/>
      <c r="AI71" s="1043"/>
      <c r="AJ71" s="323"/>
      <c r="AK71" s="981"/>
      <c r="AL71" s="1024"/>
      <c r="AM71" s="1044"/>
      <c r="AN71" s="968"/>
      <c r="AO71" s="979"/>
      <c r="AP71" s="1024"/>
      <c r="AQ71" s="1023"/>
      <c r="AR71" s="1035"/>
      <c r="AS71" s="1099"/>
      <c r="AT71" s="1019"/>
      <c r="AU71" s="362"/>
      <c r="AV71" s="1093"/>
      <c r="AW71" s="1089"/>
      <c r="AX71" s="1089"/>
      <c r="AY71" s="1089"/>
      <c r="AZ71" s="980"/>
      <c r="BA71" s="362"/>
      <c r="BB71" s="362"/>
      <c r="BC71" s="362"/>
      <c r="BD71" s="362"/>
      <c r="BE71" s="362"/>
      <c r="BF71" s="362"/>
      <c r="BG71" s="362"/>
      <c r="BH71" s="362"/>
      <c r="BI71" s="362"/>
      <c r="BJ71" s="362"/>
      <c r="BK71" s="362"/>
      <c r="BL71" s="362"/>
      <c r="BM71" s="362"/>
      <c r="BN71" s="1510"/>
      <c r="BO71" s="1024"/>
      <c r="BP71" s="1024"/>
      <c r="BQ71" s="1090"/>
      <c r="BR71" s="362"/>
    </row>
    <row r="72" spans="2:70" s="324" customFormat="1" ht="23.1" customHeight="1" x14ac:dyDescent="0.15">
      <c r="B72" s="1364">
        <v>19</v>
      </c>
      <c r="C72" s="1370"/>
      <c r="D72" s="1371"/>
      <c r="E72" s="1372"/>
      <c r="F72" s="1384" t="s">
        <v>126</v>
      </c>
      <c r="G72" s="1385"/>
      <c r="H72" s="1386"/>
      <c r="I72" s="1264" t="s">
        <v>127</v>
      </c>
      <c r="J72" s="1265"/>
      <c r="K72" s="1265"/>
      <c r="L72" s="1265"/>
      <c r="M72" s="1265"/>
      <c r="N72" s="1265"/>
      <c r="O72" s="1265"/>
      <c r="P72" s="1265"/>
      <c r="Q72" s="1265"/>
      <c r="R72" s="1265"/>
      <c r="S72" s="1265"/>
      <c r="T72" s="1414"/>
      <c r="U72" s="1409" t="s">
        <v>601</v>
      </c>
      <c r="V72" s="1388"/>
      <c r="W72" s="1388"/>
      <c r="X72" s="1388"/>
      <c r="Y72" s="1388"/>
      <c r="Z72" s="1388"/>
      <c r="AA72" s="1388"/>
      <c r="AB72" s="1388"/>
      <c r="AC72" s="1388"/>
      <c r="AD72" s="1388"/>
      <c r="AE72" s="1388"/>
      <c r="AF72" s="1389"/>
      <c r="AG72" s="1219"/>
      <c r="AH72" s="1045"/>
      <c r="AI72" s="1041"/>
      <c r="AJ72" s="323"/>
      <c r="AK72" s="981">
        <v>3</v>
      </c>
      <c r="AL72" s="1024">
        <v>4</v>
      </c>
      <c r="AM72" s="1097">
        <f>IF($AG72="該当無",0,1)</f>
        <v>1</v>
      </c>
      <c r="AN72" s="968">
        <v>1</v>
      </c>
      <c r="AO72" s="976"/>
      <c r="AP72" s="1024">
        <f>$AK72*$AM72*$AN72</f>
        <v>3</v>
      </c>
      <c r="AQ72" s="1021">
        <f>$AP72*31/$AS$11</f>
        <v>3</v>
      </c>
      <c r="AR72" s="1094"/>
      <c r="AS72" s="1029">
        <f>IF($AG72=-1,$AG72*$AO72,IF($AP72=0,0,$AG72/$AL72*$AQ72))</f>
        <v>0</v>
      </c>
      <c r="AT72" s="1090"/>
      <c r="AU72" s="362"/>
      <c r="AV72" s="1091">
        <v>4</v>
      </c>
      <c r="AW72" s="1085">
        <v>3</v>
      </c>
      <c r="AX72" s="1085">
        <v>2</v>
      </c>
      <c r="AY72" s="1085">
        <v>1</v>
      </c>
      <c r="AZ72" s="970">
        <v>0</v>
      </c>
      <c r="BA72" s="362"/>
      <c r="BB72" s="362"/>
      <c r="BC72" s="362"/>
      <c r="BD72" s="362"/>
      <c r="BE72" s="362"/>
      <c r="BF72" s="362"/>
      <c r="BG72" s="362"/>
      <c r="BH72" s="362"/>
      <c r="BI72" s="362"/>
      <c r="BJ72" s="362"/>
      <c r="BK72" s="362"/>
      <c r="BL72" s="362"/>
      <c r="BM72" s="362"/>
      <c r="BN72" s="1510" t="str">
        <f>IF($AG72=0,"今年度","")</f>
        <v>今年度</v>
      </c>
      <c r="BO72" s="1024" t="str">
        <f>IF($AG72=0,"来年度","")</f>
        <v>来年度</v>
      </c>
      <c r="BP72" s="1024" t="str">
        <f>IF($AG72=0,"再来年度","")</f>
        <v>再来年度</v>
      </c>
      <c r="BQ72" s="1090" t="str">
        <f>IF($AG72=0,"未定","")</f>
        <v>未定</v>
      </c>
      <c r="BR72" s="362"/>
    </row>
    <row r="73" spans="2:70" s="324" customFormat="1" ht="23.1" customHeight="1" x14ac:dyDescent="0.15">
      <c r="B73" s="1365"/>
      <c r="C73" s="1370"/>
      <c r="D73" s="1371"/>
      <c r="E73" s="1372"/>
      <c r="F73" s="1387"/>
      <c r="G73" s="1175"/>
      <c r="H73" s="1176"/>
      <c r="I73" s="1264"/>
      <c r="J73" s="1265"/>
      <c r="K73" s="1265"/>
      <c r="L73" s="1265"/>
      <c r="M73" s="1265"/>
      <c r="N73" s="1265"/>
      <c r="O73" s="1265"/>
      <c r="P73" s="1265"/>
      <c r="Q73" s="1265"/>
      <c r="R73" s="1265"/>
      <c r="S73" s="1265"/>
      <c r="T73" s="1414"/>
      <c r="U73" s="1406"/>
      <c r="V73" s="1390"/>
      <c r="W73" s="1390"/>
      <c r="X73" s="1390"/>
      <c r="Y73" s="1390"/>
      <c r="Z73" s="1390"/>
      <c r="AA73" s="1390"/>
      <c r="AB73" s="1390"/>
      <c r="AC73" s="1390"/>
      <c r="AD73" s="1390"/>
      <c r="AE73" s="1390"/>
      <c r="AF73" s="1391"/>
      <c r="AG73" s="1220"/>
      <c r="AH73" s="1045"/>
      <c r="AI73" s="1042"/>
      <c r="AJ73" s="323"/>
      <c r="AK73" s="981"/>
      <c r="AL73" s="1024"/>
      <c r="AM73" s="1098"/>
      <c r="AN73" s="968"/>
      <c r="AO73" s="977"/>
      <c r="AP73" s="1024"/>
      <c r="AQ73" s="1022"/>
      <c r="AR73" s="1094"/>
      <c r="AS73" s="1030"/>
      <c r="AT73" s="1090"/>
      <c r="AU73" s="362"/>
      <c r="AV73" s="1092"/>
      <c r="AW73" s="1086"/>
      <c r="AX73" s="1086"/>
      <c r="AY73" s="1086"/>
      <c r="AZ73" s="971"/>
      <c r="BA73" s="362"/>
      <c r="BB73" s="362"/>
      <c r="BC73" s="362"/>
      <c r="BD73" s="362"/>
      <c r="BE73" s="362"/>
      <c r="BF73" s="362"/>
      <c r="BG73" s="362"/>
      <c r="BH73" s="362"/>
      <c r="BI73" s="362"/>
      <c r="BJ73" s="362"/>
      <c r="BK73" s="362"/>
      <c r="BL73" s="362"/>
      <c r="BM73" s="362"/>
      <c r="BN73" s="1510"/>
      <c r="BO73" s="1024"/>
      <c r="BP73" s="1024"/>
      <c r="BQ73" s="1090"/>
      <c r="BR73" s="362"/>
    </row>
    <row r="74" spans="2:70" s="324" customFormat="1" ht="26.45" customHeight="1" x14ac:dyDescent="0.15">
      <c r="B74" s="1366"/>
      <c r="C74" s="1370"/>
      <c r="D74" s="1371"/>
      <c r="E74" s="1372"/>
      <c r="F74" s="1387"/>
      <c r="G74" s="1175"/>
      <c r="H74" s="1176"/>
      <c r="I74" s="1415"/>
      <c r="J74" s="1416"/>
      <c r="K74" s="1416"/>
      <c r="L74" s="1416"/>
      <c r="M74" s="1416"/>
      <c r="N74" s="1416"/>
      <c r="O74" s="1416"/>
      <c r="P74" s="1416"/>
      <c r="Q74" s="1416"/>
      <c r="R74" s="1416"/>
      <c r="S74" s="1416"/>
      <c r="T74" s="1417"/>
      <c r="U74" s="1410"/>
      <c r="V74" s="1392"/>
      <c r="W74" s="1392"/>
      <c r="X74" s="1392"/>
      <c r="Y74" s="1392"/>
      <c r="Z74" s="1392"/>
      <c r="AA74" s="1392"/>
      <c r="AB74" s="1392"/>
      <c r="AC74" s="1392"/>
      <c r="AD74" s="1392"/>
      <c r="AE74" s="1392"/>
      <c r="AF74" s="1393"/>
      <c r="AG74" s="1220"/>
      <c r="AH74" s="1045"/>
      <c r="AI74" s="1043"/>
      <c r="AJ74" s="323"/>
      <c r="AK74" s="981"/>
      <c r="AL74" s="1024"/>
      <c r="AM74" s="1044"/>
      <c r="AN74" s="968"/>
      <c r="AO74" s="979"/>
      <c r="AP74" s="1024"/>
      <c r="AQ74" s="1023"/>
      <c r="AR74" s="1094"/>
      <c r="AS74" s="1031"/>
      <c r="AT74" s="1090"/>
      <c r="AU74" s="362"/>
      <c r="AV74" s="1093"/>
      <c r="AW74" s="1089"/>
      <c r="AX74" s="1089"/>
      <c r="AY74" s="1089"/>
      <c r="AZ74" s="980"/>
      <c r="BA74" s="362"/>
      <c r="BB74" s="362"/>
      <c r="BC74" s="362"/>
      <c r="BD74" s="362"/>
      <c r="BE74" s="362"/>
      <c r="BF74" s="362"/>
      <c r="BG74" s="362"/>
      <c r="BH74" s="362"/>
      <c r="BI74" s="362"/>
      <c r="BJ74" s="362"/>
      <c r="BK74" s="362"/>
      <c r="BL74" s="362"/>
      <c r="BM74" s="362"/>
      <c r="BN74" s="1510"/>
      <c r="BO74" s="1024"/>
      <c r="BP74" s="1024"/>
      <c r="BQ74" s="1090"/>
      <c r="BR74" s="362"/>
    </row>
    <row r="75" spans="2:70" s="324" customFormat="1" ht="23.1" customHeight="1" x14ac:dyDescent="0.15">
      <c r="B75" s="1364">
        <v>20</v>
      </c>
      <c r="C75" s="1370"/>
      <c r="D75" s="1371"/>
      <c r="E75" s="1372"/>
      <c r="F75" s="1387"/>
      <c r="G75" s="1175"/>
      <c r="H75" s="1176"/>
      <c r="I75" s="1258" t="s">
        <v>29</v>
      </c>
      <c r="J75" s="1259"/>
      <c r="K75" s="1259"/>
      <c r="L75" s="1259"/>
      <c r="M75" s="1259"/>
      <c r="N75" s="1259"/>
      <c r="O75" s="1259"/>
      <c r="P75" s="1259"/>
      <c r="Q75" s="1259"/>
      <c r="R75" s="1259"/>
      <c r="S75" s="1259"/>
      <c r="T75" s="1260"/>
      <c r="U75" s="1409" t="s">
        <v>602</v>
      </c>
      <c r="V75" s="1388"/>
      <c r="W75" s="1388"/>
      <c r="X75" s="1388"/>
      <c r="Y75" s="1388"/>
      <c r="Z75" s="1388"/>
      <c r="AA75" s="1388"/>
      <c r="AB75" s="1388"/>
      <c r="AC75" s="1388"/>
      <c r="AD75" s="1388"/>
      <c r="AE75" s="1388"/>
      <c r="AF75" s="1389"/>
      <c r="AG75" s="1219"/>
      <c r="AH75" s="1045"/>
      <c r="AI75" s="1041"/>
      <c r="AJ75" s="323"/>
      <c r="AK75" s="981">
        <v>3</v>
      </c>
      <c r="AL75" s="1024">
        <v>4</v>
      </c>
      <c r="AM75" s="1097">
        <f>IF($AG75="該当無",0,1)</f>
        <v>1</v>
      </c>
      <c r="AN75" s="968">
        <v>1</v>
      </c>
      <c r="AO75" s="976"/>
      <c r="AP75" s="1024">
        <f>$AK75*$AM75*$AN75</f>
        <v>3</v>
      </c>
      <c r="AQ75" s="1021">
        <f>$AP75*31/$AS$11</f>
        <v>3</v>
      </c>
      <c r="AR75" s="1034"/>
      <c r="AS75" s="1029">
        <f>IF($AG75=-1,$AG75*$AO75,IF($AP75=0,0,$AG75/$AL75*$AQ75))</f>
        <v>0</v>
      </c>
      <c r="AT75" s="1018"/>
      <c r="AU75" s="362"/>
      <c r="AV75" s="1091">
        <v>4</v>
      </c>
      <c r="AW75" s="1085">
        <v>3</v>
      </c>
      <c r="AX75" s="1085">
        <v>2</v>
      </c>
      <c r="AY75" s="1085">
        <v>1</v>
      </c>
      <c r="AZ75" s="970">
        <v>0</v>
      </c>
      <c r="BA75" s="362"/>
      <c r="BB75" s="362"/>
      <c r="BC75" s="362"/>
      <c r="BD75" s="362"/>
      <c r="BE75" s="362"/>
      <c r="BF75" s="362"/>
      <c r="BG75" s="362"/>
      <c r="BH75" s="362"/>
      <c r="BI75" s="362"/>
      <c r="BJ75" s="362"/>
      <c r="BK75" s="362"/>
      <c r="BL75" s="362"/>
      <c r="BM75" s="362"/>
      <c r="BN75" s="1510" t="str">
        <f>IF($AG75=0,"今年度","")</f>
        <v>今年度</v>
      </c>
      <c r="BO75" s="1024" t="str">
        <f>IF($AG75=0,"来年度","")</f>
        <v>来年度</v>
      </c>
      <c r="BP75" s="1024" t="str">
        <f>IF($AG75=0,"再来年度","")</f>
        <v>再来年度</v>
      </c>
      <c r="BQ75" s="1090" t="str">
        <f>IF($AG75=0,"未定","")</f>
        <v>未定</v>
      </c>
      <c r="BR75" s="362"/>
    </row>
    <row r="76" spans="2:70" s="324" customFormat="1" ht="23.1" customHeight="1" x14ac:dyDescent="0.15">
      <c r="B76" s="1365"/>
      <c r="C76" s="1370"/>
      <c r="D76" s="1371"/>
      <c r="E76" s="1372"/>
      <c r="F76" s="1387"/>
      <c r="G76" s="1175"/>
      <c r="H76" s="1176"/>
      <c r="I76" s="1258"/>
      <c r="J76" s="1259"/>
      <c r="K76" s="1259"/>
      <c r="L76" s="1259"/>
      <c r="M76" s="1259"/>
      <c r="N76" s="1259"/>
      <c r="O76" s="1259"/>
      <c r="P76" s="1259"/>
      <c r="Q76" s="1259"/>
      <c r="R76" s="1259"/>
      <c r="S76" s="1259"/>
      <c r="T76" s="1260"/>
      <c r="U76" s="1406"/>
      <c r="V76" s="1390"/>
      <c r="W76" s="1390"/>
      <c r="X76" s="1390"/>
      <c r="Y76" s="1390"/>
      <c r="Z76" s="1390"/>
      <c r="AA76" s="1390"/>
      <c r="AB76" s="1390"/>
      <c r="AC76" s="1390"/>
      <c r="AD76" s="1390"/>
      <c r="AE76" s="1390"/>
      <c r="AF76" s="1391"/>
      <c r="AG76" s="1220"/>
      <c r="AH76" s="1045"/>
      <c r="AI76" s="1042"/>
      <c r="AJ76" s="323"/>
      <c r="AK76" s="981"/>
      <c r="AL76" s="1024"/>
      <c r="AM76" s="1098"/>
      <c r="AN76" s="968"/>
      <c r="AO76" s="977"/>
      <c r="AP76" s="1024"/>
      <c r="AQ76" s="1022"/>
      <c r="AR76" s="1035"/>
      <c r="AS76" s="1030"/>
      <c r="AT76" s="1019"/>
      <c r="AU76" s="362"/>
      <c r="AV76" s="1092"/>
      <c r="AW76" s="1086"/>
      <c r="AX76" s="1086"/>
      <c r="AY76" s="1086"/>
      <c r="AZ76" s="971"/>
      <c r="BA76" s="362"/>
      <c r="BB76" s="362"/>
      <c r="BC76" s="362"/>
      <c r="BD76" s="362"/>
      <c r="BE76" s="362"/>
      <c r="BF76" s="362"/>
      <c r="BG76" s="362"/>
      <c r="BH76" s="362"/>
      <c r="BI76" s="362"/>
      <c r="BJ76" s="362"/>
      <c r="BK76" s="362"/>
      <c r="BL76" s="362"/>
      <c r="BM76" s="362"/>
      <c r="BN76" s="1510"/>
      <c r="BO76" s="1024"/>
      <c r="BP76" s="1024"/>
      <c r="BQ76" s="1090"/>
      <c r="BR76" s="362"/>
    </row>
    <row r="77" spans="2:70" s="324" customFormat="1" ht="27" customHeight="1" x14ac:dyDescent="0.15">
      <c r="B77" s="1366"/>
      <c r="C77" s="1370"/>
      <c r="D77" s="1371"/>
      <c r="E77" s="1372"/>
      <c r="F77" s="1387"/>
      <c r="G77" s="1175"/>
      <c r="H77" s="1176"/>
      <c r="I77" s="1411"/>
      <c r="J77" s="1412"/>
      <c r="K77" s="1412"/>
      <c r="L77" s="1412"/>
      <c r="M77" s="1412"/>
      <c r="N77" s="1412"/>
      <c r="O77" s="1412"/>
      <c r="P77" s="1412"/>
      <c r="Q77" s="1412"/>
      <c r="R77" s="1412"/>
      <c r="S77" s="1412"/>
      <c r="T77" s="1413"/>
      <c r="U77" s="1406"/>
      <c r="V77" s="1390"/>
      <c r="W77" s="1390"/>
      <c r="X77" s="1390"/>
      <c r="Y77" s="1390"/>
      <c r="Z77" s="1390"/>
      <c r="AA77" s="1390"/>
      <c r="AB77" s="1390"/>
      <c r="AC77" s="1390"/>
      <c r="AD77" s="1390"/>
      <c r="AE77" s="1390"/>
      <c r="AF77" s="1391"/>
      <c r="AG77" s="1220"/>
      <c r="AH77" s="1045"/>
      <c r="AI77" s="1043"/>
      <c r="AJ77" s="323"/>
      <c r="AK77" s="981"/>
      <c r="AL77" s="1024"/>
      <c r="AM77" s="1044"/>
      <c r="AN77" s="968"/>
      <c r="AO77" s="979"/>
      <c r="AP77" s="1024"/>
      <c r="AQ77" s="1023"/>
      <c r="AR77" s="1035"/>
      <c r="AS77" s="1031"/>
      <c r="AT77" s="1019"/>
      <c r="AU77" s="362"/>
      <c r="AV77" s="1093"/>
      <c r="AW77" s="1089"/>
      <c r="AX77" s="1089"/>
      <c r="AY77" s="1089"/>
      <c r="AZ77" s="980"/>
      <c r="BA77" s="362"/>
      <c r="BB77" s="362"/>
      <c r="BC77" s="362"/>
      <c r="BD77" s="362"/>
      <c r="BE77" s="362"/>
      <c r="BF77" s="362"/>
      <c r="BG77" s="362"/>
      <c r="BH77" s="362"/>
      <c r="BI77" s="362"/>
      <c r="BJ77" s="362"/>
      <c r="BK77" s="362"/>
      <c r="BL77" s="362"/>
      <c r="BM77" s="362"/>
      <c r="BN77" s="1510"/>
      <c r="BO77" s="1024"/>
      <c r="BP77" s="1024"/>
      <c r="BQ77" s="1090"/>
      <c r="BR77" s="362"/>
    </row>
    <row r="78" spans="2:70" s="324" customFormat="1" ht="30" customHeight="1" x14ac:dyDescent="0.15">
      <c r="B78" s="1364">
        <v>21</v>
      </c>
      <c r="C78" s="1370"/>
      <c r="D78" s="1371"/>
      <c r="E78" s="1371"/>
      <c r="F78" s="1397" t="s">
        <v>30</v>
      </c>
      <c r="G78" s="1398"/>
      <c r="H78" s="1399"/>
      <c r="I78" s="1110" t="s">
        <v>627</v>
      </c>
      <c r="J78" s="1111"/>
      <c r="K78" s="1111"/>
      <c r="L78" s="1111"/>
      <c r="M78" s="1111"/>
      <c r="N78" s="1111"/>
      <c r="O78" s="1111"/>
      <c r="P78" s="1111"/>
      <c r="Q78" s="1111"/>
      <c r="R78" s="1111"/>
      <c r="S78" s="1111"/>
      <c r="T78" s="1112"/>
      <c r="U78" s="1110" t="s">
        <v>31</v>
      </c>
      <c r="V78" s="1111"/>
      <c r="W78" s="1111"/>
      <c r="X78" s="1111"/>
      <c r="Y78" s="1111"/>
      <c r="Z78" s="1111"/>
      <c r="AA78" s="1111"/>
      <c r="AB78" s="1111"/>
      <c r="AC78" s="1111"/>
      <c r="AD78" s="1111"/>
      <c r="AE78" s="1111"/>
      <c r="AF78" s="1119"/>
      <c r="AG78" s="1048"/>
      <c r="AH78" s="1045"/>
      <c r="AI78" s="1041"/>
      <c r="AJ78" s="323"/>
      <c r="AK78" s="981">
        <v>3</v>
      </c>
      <c r="AL78" s="1024">
        <v>2</v>
      </c>
      <c r="AM78" s="1097">
        <f>IF($AG78="該当無",0,1)</f>
        <v>1</v>
      </c>
      <c r="AN78" s="968">
        <v>1</v>
      </c>
      <c r="AO78" s="976"/>
      <c r="AP78" s="1024">
        <f>$AK78*$AM78*$AN78</f>
        <v>3</v>
      </c>
      <c r="AQ78" s="1021">
        <f>$AP78*31/$AS$11</f>
        <v>3</v>
      </c>
      <c r="AR78" s="1094"/>
      <c r="AS78" s="1029">
        <f>IF(AI78="",0,IF($AG78=-1,$AG78*$AO78,IF($AP78=0,0,$AG78/$AL78*$AQ78)))</f>
        <v>0</v>
      </c>
      <c r="AT78" s="1090"/>
      <c r="AU78" s="362"/>
      <c r="AV78" s="1091">
        <v>2</v>
      </c>
      <c r="AW78" s="1085">
        <v>1</v>
      </c>
      <c r="AX78" s="1085">
        <v>0</v>
      </c>
      <c r="AY78" s="1085" t="s">
        <v>459</v>
      </c>
      <c r="AZ78" s="1480"/>
      <c r="BA78" s="362"/>
      <c r="BB78" s="362"/>
      <c r="BC78" s="362"/>
      <c r="BD78" s="362"/>
      <c r="BE78" s="362"/>
      <c r="BF78" s="362"/>
      <c r="BG78" s="362"/>
      <c r="BH78" s="362"/>
      <c r="BI78" s="362"/>
      <c r="BJ78" s="362"/>
      <c r="BK78" s="362"/>
      <c r="BL78" s="362"/>
      <c r="BM78" s="362"/>
      <c r="BN78" s="1510" t="str">
        <f>IF($AG78=0,"今年度","")</f>
        <v>今年度</v>
      </c>
      <c r="BO78" s="1024" t="str">
        <f>IF($AG78=0,"来年度","")</f>
        <v>来年度</v>
      </c>
      <c r="BP78" s="1024" t="str">
        <f>IF($AG78=0,"再来年度","")</f>
        <v>再来年度</v>
      </c>
      <c r="BQ78" s="1090" t="str">
        <f>IF($AG78=0,"未定","")</f>
        <v>未定</v>
      </c>
      <c r="BR78" s="362"/>
    </row>
    <row r="79" spans="2:70" s="324" customFormat="1" ht="30" customHeight="1" x14ac:dyDescent="0.15">
      <c r="B79" s="1365"/>
      <c r="C79" s="1370"/>
      <c r="D79" s="1371"/>
      <c r="E79" s="1371"/>
      <c r="F79" s="1400"/>
      <c r="G79" s="1170"/>
      <c r="H79" s="1401"/>
      <c r="I79" s="1113"/>
      <c r="J79" s="1114"/>
      <c r="K79" s="1114"/>
      <c r="L79" s="1114"/>
      <c r="M79" s="1114"/>
      <c r="N79" s="1114"/>
      <c r="O79" s="1114"/>
      <c r="P79" s="1114"/>
      <c r="Q79" s="1114"/>
      <c r="R79" s="1114"/>
      <c r="S79" s="1114"/>
      <c r="T79" s="1115"/>
      <c r="U79" s="1113"/>
      <c r="V79" s="1114"/>
      <c r="W79" s="1114"/>
      <c r="X79" s="1114"/>
      <c r="Y79" s="1114"/>
      <c r="Z79" s="1114"/>
      <c r="AA79" s="1114"/>
      <c r="AB79" s="1114"/>
      <c r="AC79" s="1114"/>
      <c r="AD79" s="1114"/>
      <c r="AE79" s="1114"/>
      <c r="AF79" s="1120"/>
      <c r="AG79" s="1049"/>
      <c r="AH79" s="1045"/>
      <c r="AI79" s="1042"/>
      <c r="AJ79" s="323"/>
      <c r="AK79" s="981"/>
      <c r="AL79" s="1024"/>
      <c r="AM79" s="1098"/>
      <c r="AN79" s="968"/>
      <c r="AO79" s="977"/>
      <c r="AP79" s="1024"/>
      <c r="AQ79" s="1022"/>
      <c r="AR79" s="1094"/>
      <c r="AS79" s="1030"/>
      <c r="AT79" s="1090"/>
      <c r="AU79" s="362"/>
      <c r="AV79" s="1092"/>
      <c r="AW79" s="1086"/>
      <c r="AX79" s="1086"/>
      <c r="AY79" s="1086"/>
      <c r="AZ79" s="1481"/>
      <c r="BA79" s="362"/>
      <c r="BB79" s="362"/>
      <c r="BC79" s="362"/>
      <c r="BD79" s="362"/>
      <c r="BE79" s="362"/>
      <c r="BF79" s="362"/>
      <c r="BG79" s="362"/>
      <c r="BH79" s="362"/>
      <c r="BI79" s="362"/>
      <c r="BJ79" s="362"/>
      <c r="BK79" s="362"/>
      <c r="BL79" s="362"/>
      <c r="BM79" s="362"/>
      <c r="BN79" s="1510"/>
      <c r="BO79" s="1024"/>
      <c r="BP79" s="1024"/>
      <c r="BQ79" s="1090"/>
      <c r="BR79" s="362"/>
    </row>
    <row r="80" spans="2:70" s="324" customFormat="1" ht="33.75" customHeight="1" x14ac:dyDescent="0.15">
      <c r="B80" s="1366"/>
      <c r="C80" s="1373"/>
      <c r="D80" s="1374"/>
      <c r="E80" s="1374"/>
      <c r="F80" s="1425"/>
      <c r="G80" s="1173"/>
      <c r="H80" s="1426"/>
      <c r="I80" s="1116"/>
      <c r="J80" s="1117"/>
      <c r="K80" s="1117"/>
      <c r="L80" s="1117"/>
      <c r="M80" s="1117"/>
      <c r="N80" s="1117"/>
      <c r="O80" s="1117"/>
      <c r="P80" s="1117"/>
      <c r="Q80" s="1117"/>
      <c r="R80" s="1117"/>
      <c r="S80" s="1117"/>
      <c r="T80" s="1118"/>
      <c r="U80" s="1116"/>
      <c r="V80" s="1117"/>
      <c r="W80" s="1117"/>
      <c r="X80" s="1117"/>
      <c r="Y80" s="1117"/>
      <c r="Z80" s="1117"/>
      <c r="AA80" s="1117"/>
      <c r="AB80" s="1117"/>
      <c r="AC80" s="1117"/>
      <c r="AD80" s="1117"/>
      <c r="AE80" s="1117"/>
      <c r="AF80" s="1121"/>
      <c r="AG80" s="1049"/>
      <c r="AH80" s="1045"/>
      <c r="AI80" s="1043"/>
      <c r="AJ80" s="323"/>
      <c r="AK80" s="981"/>
      <c r="AL80" s="1024"/>
      <c r="AM80" s="1044"/>
      <c r="AN80" s="968"/>
      <c r="AO80" s="979"/>
      <c r="AP80" s="1024"/>
      <c r="AQ80" s="1023"/>
      <c r="AR80" s="1094"/>
      <c r="AS80" s="1031"/>
      <c r="AT80" s="1090"/>
      <c r="AU80" s="362"/>
      <c r="AV80" s="1093"/>
      <c r="AW80" s="1089"/>
      <c r="AX80" s="1089"/>
      <c r="AY80" s="1089"/>
      <c r="AZ80" s="1482"/>
      <c r="BA80" s="362"/>
      <c r="BB80" s="362"/>
      <c r="BC80" s="362"/>
      <c r="BD80" s="362"/>
      <c r="BE80" s="362"/>
      <c r="BF80" s="362"/>
      <c r="BG80" s="362"/>
      <c r="BH80" s="362"/>
      <c r="BI80" s="362"/>
      <c r="BJ80" s="362"/>
      <c r="BK80" s="362"/>
      <c r="BL80" s="362"/>
      <c r="BM80" s="362"/>
      <c r="BN80" s="1510"/>
      <c r="BO80" s="1024"/>
      <c r="BP80" s="1024"/>
      <c r="BQ80" s="1090"/>
      <c r="BR80" s="362"/>
    </row>
    <row r="81" spans="2:70" s="324" customFormat="1" ht="27.95" customHeight="1" x14ac:dyDescent="0.15">
      <c r="B81" s="1395">
        <v>22</v>
      </c>
      <c r="C81" s="1367" t="s">
        <v>428</v>
      </c>
      <c r="D81" s="1368"/>
      <c r="E81" s="1369"/>
      <c r="F81" s="1438" t="s">
        <v>32</v>
      </c>
      <c r="G81" s="1439"/>
      <c r="H81" s="1440"/>
      <c r="I81" s="1249" t="s">
        <v>33</v>
      </c>
      <c r="J81" s="1250"/>
      <c r="K81" s="1250"/>
      <c r="L81" s="1250"/>
      <c r="M81" s="1250"/>
      <c r="N81" s="1250"/>
      <c r="O81" s="1250"/>
      <c r="P81" s="1250"/>
      <c r="Q81" s="1250"/>
      <c r="R81" s="1250"/>
      <c r="S81" s="1250"/>
      <c r="T81" s="1251"/>
      <c r="U81" s="1146" t="s">
        <v>609</v>
      </c>
      <c r="V81" s="1147"/>
      <c r="W81" s="1147"/>
      <c r="X81" s="1147"/>
      <c r="Y81" s="1147"/>
      <c r="Z81" s="1147"/>
      <c r="AA81" s="1147"/>
      <c r="AB81" s="1147"/>
      <c r="AC81" s="1147"/>
      <c r="AD81" s="1147"/>
      <c r="AE81" s="1147"/>
      <c r="AF81" s="1148"/>
      <c r="AG81" s="1039"/>
      <c r="AH81" s="1045"/>
      <c r="AI81" s="1071"/>
      <c r="AJ81" s="323"/>
      <c r="AK81" s="1073">
        <v>2</v>
      </c>
      <c r="AL81" s="1081">
        <v>3</v>
      </c>
      <c r="AM81" s="1081">
        <f>IF($AG81="該当無",0,1)</f>
        <v>1</v>
      </c>
      <c r="AN81" s="1201">
        <v>1</v>
      </c>
      <c r="AO81" s="1079"/>
      <c r="AP81" s="1081">
        <f>$AK81*$AM81*$AN81</f>
        <v>2</v>
      </c>
      <c r="AQ81" s="1095">
        <f>$AP81*31/$AS$11</f>
        <v>2</v>
      </c>
      <c r="AR81" s="1087">
        <f>SUM(AQ81:AQ86)</f>
        <v>5</v>
      </c>
      <c r="AS81" s="1065">
        <f>IF($AG81=-1,$AG81*$AO81,IF($AP81=0,0,$AG81/$AL81*$AQ81))</f>
        <v>0</v>
      </c>
      <c r="AT81" s="1088">
        <f>SUM(AS81:AS86)</f>
        <v>0</v>
      </c>
      <c r="AU81" s="362"/>
      <c r="AV81" s="1068">
        <v>3</v>
      </c>
      <c r="AW81" s="1053">
        <v>2</v>
      </c>
      <c r="AX81" s="1053">
        <v>1</v>
      </c>
      <c r="AY81" s="1053">
        <v>0</v>
      </c>
      <c r="AZ81" s="1059"/>
      <c r="BA81" s="362"/>
      <c r="BB81" s="362"/>
      <c r="BC81" s="362"/>
      <c r="BD81" s="362"/>
      <c r="BE81" s="362"/>
      <c r="BF81" s="362"/>
      <c r="BG81" s="362"/>
      <c r="BH81" s="362"/>
      <c r="BI81" s="362"/>
      <c r="BJ81" s="362"/>
      <c r="BK81" s="362"/>
      <c r="BL81" s="362"/>
      <c r="BM81" s="362"/>
      <c r="BN81" s="1510" t="str">
        <f>IF($AG81=0,"今年度","")</f>
        <v>今年度</v>
      </c>
      <c r="BO81" s="1024" t="str">
        <f>IF($AG81=0,"来年度","")</f>
        <v>来年度</v>
      </c>
      <c r="BP81" s="1024" t="str">
        <f>IF($AG81=0,"再来年度","")</f>
        <v>再来年度</v>
      </c>
      <c r="BQ81" s="1090" t="str">
        <f>IF($AG81=0,"未定","")</f>
        <v>未定</v>
      </c>
      <c r="BR81" s="362"/>
    </row>
    <row r="82" spans="2:70" s="324" customFormat="1" ht="27.95" customHeight="1" x14ac:dyDescent="0.15">
      <c r="B82" s="1395"/>
      <c r="C82" s="1370"/>
      <c r="D82" s="1371"/>
      <c r="E82" s="1372"/>
      <c r="F82" s="1438"/>
      <c r="G82" s="1439"/>
      <c r="H82" s="1440"/>
      <c r="I82" s="1249"/>
      <c r="J82" s="1250"/>
      <c r="K82" s="1250"/>
      <c r="L82" s="1250"/>
      <c r="M82" s="1250"/>
      <c r="N82" s="1250"/>
      <c r="O82" s="1250"/>
      <c r="P82" s="1250"/>
      <c r="Q82" s="1250"/>
      <c r="R82" s="1250"/>
      <c r="S82" s="1250"/>
      <c r="T82" s="1251"/>
      <c r="U82" s="1146"/>
      <c r="V82" s="1147"/>
      <c r="W82" s="1147"/>
      <c r="X82" s="1147"/>
      <c r="Y82" s="1147"/>
      <c r="Z82" s="1147"/>
      <c r="AA82" s="1147"/>
      <c r="AB82" s="1147"/>
      <c r="AC82" s="1147"/>
      <c r="AD82" s="1147"/>
      <c r="AE82" s="1147"/>
      <c r="AF82" s="1148"/>
      <c r="AG82" s="1039"/>
      <c r="AH82" s="1045"/>
      <c r="AI82" s="1071"/>
      <c r="AJ82" s="323"/>
      <c r="AK82" s="1073"/>
      <c r="AL82" s="1081"/>
      <c r="AM82" s="1081"/>
      <c r="AN82" s="1201"/>
      <c r="AO82" s="1079"/>
      <c r="AP82" s="1081"/>
      <c r="AQ82" s="1095"/>
      <c r="AR82" s="1076"/>
      <c r="AS82" s="1065"/>
      <c r="AT82" s="1062"/>
      <c r="AU82" s="362"/>
      <c r="AV82" s="1068"/>
      <c r="AW82" s="1053"/>
      <c r="AX82" s="1053"/>
      <c r="AY82" s="1053"/>
      <c r="AZ82" s="1059"/>
      <c r="BA82" s="362"/>
      <c r="BB82" s="362"/>
      <c r="BC82" s="362"/>
      <c r="BD82" s="362"/>
      <c r="BE82" s="362"/>
      <c r="BF82" s="362"/>
      <c r="BG82" s="362"/>
      <c r="BH82" s="362"/>
      <c r="BI82" s="362"/>
      <c r="BJ82" s="362"/>
      <c r="BK82" s="362"/>
      <c r="BL82" s="362"/>
      <c r="BM82" s="362"/>
      <c r="BN82" s="1510"/>
      <c r="BO82" s="1024"/>
      <c r="BP82" s="1024"/>
      <c r="BQ82" s="1090"/>
      <c r="BR82" s="362"/>
    </row>
    <row r="83" spans="2:70" s="324" customFormat="1" ht="9.6" customHeight="1" x14ac:dyDescent="0.15">
      <c r="B83" s="1396"/>
      <c r="C83" s="1370"/>
      <c r="D83" s="1371"/>
      <c r="E83" s="1372"/>
      <c r="F83" s="1441"/>
      <c r="G83" s="1442"/>
      <c r="H83" s="1443"/>
      <c r="I83" s="1252"/>
      <c r="J83" s="1253"/>
      <c r="K83" s="1253"/>
      <c r="L83" s="1253"/>
      <c r="M83" s="1253"/>
      <c r="N83" s="1253"/>
      <c r="O83" s="1253"/>
      <c r="P83" s="1253"/>
      <c r="Q83" s="1253"/>
      <c r="R83" s="1253"/>
      <c r="S83" s="1253"/>
      <c r="T83" s="1254"/>
      <c r="U83" s="1149"/>
      <c r="V83" s="1150"/>
      <c r="W83" s="1150"/>
      <c r="X83" s="1150"/>
      <c r="Y83" s="1150"/>
      <c r="Z83" s="1150"/>
      <c r="AA83" s="1150"/>
      <c r="AB83" s="1150"/>
      <c r="AC83" s="1150"/>
      <c r="AD83" s="1150"/>
      <c r="AE83" s="1150"/>
      <c r="AF83" s="1151"/>
      <c r="AG83" s="1040"/>
      <c r="AH83" s="1045"/>
      <c r="AI83" s="1072"/>
      <c r="AJ83" s="323"/>
      <c r="AK83" s="1074"/>
      <c r="AL83" s="1082"/>
      <c r="AM83" s="1082"/>
      <c r="AN83" s="1202"/>
      <c r="AO83" s="1080"/>
      <c r="AP83" s="1082"/>
      <c r="AQ83" s="1096"/>
      <c r="AR83" s="1077"/>
      <c r="AS83" s="1066"/>
      <c r="AT83" s="1063"/>
      <c r="AU83" s="362"/>
      <c r="AV83" s="1069"/>
      <c r="AW83" s="1057"/>
      <c r="AX83" s="1057"/>
      <c r="AY83" s="1057"/>
      <c r="AZ83" s="1060"/>
      <c r="BA83" s="362"/>
      <c r="BB83" s="362"/>
      <c r="BC83" s="362"/>
      <c r="BD83" s="362"/>
      <c r="BE83" s="362"/>
      <c r="BF83" s="362"/>
      <c r="BG83" s="362"/>
      <c r="BH83" s="362"/>
      <c r="BI83" s="362"/>
      <c r="BJ83" s="362"/>
      <c r="BK83" s="362"/>
      <c r="BL83" s="362"/>
      <c r="BM83" s="362"/>
      <c r="BN83" s="1510"/>
      <c r="BO83" s="1024"/>
      <c r="BP83" s="1024"/>
      <c r="BQ83" s="1090"/>
      <c r="BR83" s="362"/>
    </row>
    <row r="84" spans="2:70" s="324" customFormat="1" ht="21.75" customHeight="1" x14ac:dyDescent="0.15">
      <c r="B84" s="1364">
        <v>23</v>
      </c>
      <c r="C84" s="1370"/>
      <c r="D84" s="1371"/>
      <c r="E84" s="1372"/>
      <c r="F84" s="1281" t="s">
        <v>130</v>
      </c>
      <c r="G84" s="1282"/>
      <c r="H84" s="1283"/>
      <c r="I84" s="1445" t="s">
        <v>598</v>
      </c>
      <c r="J84" s="1111"/>
      <c r="K84" s="1111"/>
      <c r="L84" s="1111"/>
      <c r="M84" s="1111"/>
      <c r="N84" s="1111"/>
      <c r="O84" s="1111"/>
      <c r="P84" s="1111"/>
      <c r="Q84" s="1111"/>
      <c r="R84" s="1111"/>
      <c r="S84" s="1111"/>
      <c r="T84" s="1112"/>
      <c r="U84" s="1110" t="s">
        <v>539</v>
      </c>
      <c r="V84" s="1111"/>
      <c r="W84" s="1111"/>
      <c r="X84" s="1111"/>
      <c r="Y84" s="1111"/>
      <c r="Z84" s="1111"/>
      <c r="AA84" s="1111"/>
      <c r="AB84" s="1111"/>
      <c r="AC84" s="1111"/>
      <c r="AD84" s="1111"/>
      <c r="AE84" s="1111"/>
      <c r="AF84" s="1119"/>
      <c r="AG84" s="1048"/>
      <c r="AH84" s="1045"/>
      <c r="AI84" s="1041"/>
      <c r="AJ84" s="323"/>
      <c r="AK84" s="981">
        <v>3</v>
      </c>
      <c r="AL84" s="1024">
        <v>2</v>
      </c>
      <c r="AM84" s="1097">
        <f>IF($AG84="該当無",0,1)</f>
        <v>1</v>
      </c>
      <c r="AN84" s="968">
        <v>1</v>
      </c>
      <c r="AO84" s="976"/>
      <c r="AP84" s="1024">
        <f>$AK84*$AM84*$AN84</f>
        <v>3</v>
      </c>
      <c r="AQ84" s="1021">
        <f>$AP84*31/$AS$11</f>
        <v>3</v>
      </c>
      <c r="AR84" s="1094"/>
      <c r="AS84" s="1029">
        <f>IF($AG84=-1,$AG84*$AO84,IF($AP84=0,0,$AG84/$AL84*$AQ84))</f>
        <v>0</v>
      </c>
      <c r="AT84" s="1090"/>
      <c r="AU84" s="362"/>
      <c r="AV84" s="1091">
        <v>2</v>
      </c>
      <c r="AW84" s="1085">
        <v>1</v>
      </c>
      <c r="AX84" s="1085">
        <v>0</v>
      </c>
      <c r="AY84" s="1085" t="s">
        <v>459</v>
      </c>
      <c r="AZ84" s="970"/>
      <c r="BA84" s="362"/>
      <c r="BB84" s="362"/>
      <c r="BC84" s="362"/>
      <c r="BD84" s="362"/>
      <c r="BE84" s="362"/>
      <c r="BF84" s="362"/>
      <c r="BG84" s="362"/>
      <c r="BH84" s="362"/>
      <c r="BI84" s="362"/>
      <c r="BJ84" s="362"/>
      <c r="BK84" s="362"/>
      <c r="BL84" s="362"/>
      <c r="BM84" s="362"/>
      <c r="BN84" s="1510" t="str">
        <f>IF($AG84=0,"今年度","")</f>
        <v>今年度</v>
      </c>
      <c r="BO84" s="1024" t="str">
        <f>IF($AG84=0,"来年度","")</f>
        <v>来年度</v>
      </c>
      <c r="BP84" s="1024" t="str">
        <f>IF($AG84=0,"再来年度","")</f>
        <v>再来年度</v>
      </c>
      <c r="BQ84" s="1090" t="str">
        <f>IF($AG84=0,"未定","")</f>
        <v>未定</v>
      </c>
      <c r="BR84" s="362"/>
    </row>
    <row r="85" spans="2:70" s="324" customFormat="1" ht="21.75" customHeight="1" x14ac:dyDescent="0.15">
      <c r="B85" s="1365"/>
      <c r="C85" s="1370"/>
      <c r="D85" s="1371"/>
      <c r="E85" s="1372"/>
      <c r="F85" s="1281"/>
      <c r="G85" s="1282"/>
      <c r="H85" s="1283"/>
      <c r="I85" s="1156"/>
      <c r="J85" s="1114"/>
      <c r="K85" s="1114"/>
      <c r="L85" s="1114"/>
      <c r="M85" s="1114"/>
      <c r="N85" s="1114"/>
      <c r="O85" s="1114"/>
      <c r="P85" s="1114"/>
      <c r="Q85" s="1114"/>
      <c r="R85" s="1114"/>
      <c r="S85" s="1114"/>
      <c r="T85" s="1115"/>
      <c r="U85" s="1113"/>
      <c r="V85" s="1114"/>
      <c r="W85" s="1114"/>
      <c r="X85" s="1114"/>
      <c r="Y85" s="1114"/>
      <c r="Z85" s="1114"/>
      <c r="AA85" s="1114"/>
      <c r="AB85" s="1114"/>
      <c r="AC85" s="1114"/>
      <c r="AD85" s="1114"/>
      <c r="AE85" s="1114"/>
      <c r="AF85" s="1120"/>
      <c r="AG85" s="1049"/>
      <c r="AH85" s="1045"/>
      <c r="AI85" s="1042"/>
      <c r="AJ85" s="323"/>
      <c r="AK85" s="981"/>
      <c r="AL85" s="1024"/>
      <c r="AM85" s="1098"/>
      <c r="AN85" s="968"/>
      <c r="AO85" s="977"/>
      <c r="AP85" s="1024"/>
      <c r="AQ85" s="1022"/>
      <c r="AR85" s="1094"/>
      <c r="AS85" s="1030"/>
      <c r="AT85" s="1090"/>
      <c r="AU85" s="362"/>
      <c r="AV85" s="1092"/>
      <c r="AW85" s="1086"/>
      <c r="AX85" s="1086"/>
      <c r="AY85" s="1086"/>
      <c r="AZ85" s="971"/>
      <c r="BA85" s="362"/>
      <c r="BB85" s="362"/>
      <c r="BC85" s="362"/>
      <c r="BD85" s="362"/>
      <c r="BE85" s="362"/>
      <c r="BF85" s="362"/>
      <c r="BG85" s="362"/>
      <c r="BH85" s="362"/>
      <c r="BI85" s="362"/>
      <c r="BJ85" s="362"/>
      <c r="BK85" s="362"/>
      <c r="BL85" s="362"/>
      <c r="BM85" s="362"/>
      <c r="BN85" s="1510"/>
      <c r="BO85" s="1024"/>
      <c r="BP85" s="1024"/>
      <c r="BQ85" s="1090"/>
      <c r="BR85" s="362"/>
    </row>
    <row r="86" spans="2:70" s="324" customFormat="1" ht="17.45" customHeight="1" x14ac:dyDescent="0.15">
      <c r="B86" s="1427"/>
      <c r="C86" s="1373"/>
      <c r="D86" s="1374"/>
      <c r="E86" s="1437"/>
      <c r="F86" s="1362"/>
      <c r="G86" s="1359"/>
      <c r="H86" s="1363"/>
      <c r="I86" s="1446"/>
      <c r="J86" s="1117"/>
      <c r="K86" s="1117"/>
      <c r="L86" s="1117"/>
      <c r="M86" s="1117"/>
      <c r="N86" s="1117"/>
      <c r="O86" s="1117"/>
      <c r="P86" s="1117"/>
      <c r="Q86" s="1117"/>
      <c r="R86" s="1117"/>
      <c r="S86" s="1117"/>
      <c r="T86" s="1118"/>
      <c r="U86" s="1116"/>
      <c r="V86" s="1117"/>
      <c r="W86" s="1117"/>
      <c r="X86" s="1117"/>
      <c r="Y86" s="1117"/>
      <c r="Z86" s="1117"/>
      <c r="AA86" s="1117"/>
      <c r="AB86" s="1117"/>
      <c r="AC86" s="1117"/>
      <c r="AD86" s="1117"/>
      <c r="AE86" s="1117"/>
      <c r="AF86" s="1121"/>
      <c r="AG86" s="1122"/>
      <c r="AH86" s="1211"/>
      <c r="AI86" s="1046"/>
      <c r="AJ86" s="323"/>
      <c r="AK86" s="981"/>
      <c r="AL86" s="1024"/>
      <c r="AM86" s="1044"/>
      <c r="AN86" s="968"/>
      <c r="AO86" s="979"/>
      <c r="AP86" s="1024"/>
      <c r="AQ86" s="1023"/>
      <c r="AR86" s="1094"/>
      <c r="AS86" s="1031"/>
      <c r="AT86" s="1090"/>
      <c r="AU86" s="362"/>
      <c r="AV86" s="1093"/>
      <c r="AW86" s="1089"/>
      <c r="AX86" s="1089"/>
      <c r="AY86" s="1089"/>
      <c r="AZ86" s="980"/>
      <c r="BA86" s="362"/>
      <c r="BB86" s="362"/>
      <c r="BC86" s="362"/>
      <c r="BD86" s="362"/>
      <c r="BE86" s="362"/>
      <c r="BF86" s="362"/>
      <c r="BG86" s="362"/>
      <c r="BH86" s="362"/>
      <c r="BI86" s="362"/>
      <c r="BJ86" s="362"/>
      <c r="BK86" s="362"/>
      <c r="BL86" s="362"/>
      <c r="BM86" s="362"/>
      <c r="BN86" s="1510"/>
      <c r="BO86" s="1024"/>
      <c r="BP86" s="1024"/>
      <c r="BQ86" s="1090"/>
      <c r="BR86" s="362"/>
    </row>
    <row r="87" spans="2:70" s="324" customFormat="1" ht="22.5" customHeight="1" x14ac:dyDescent="0.15">
      <c r="B87" s="1395">
        <v>24</v>
      </c>
      <c r="C87" s="1354" t="s">
        <v>430</v>
      </c>
      <c r="D87" s="1279"/>
      <c r="E87" s="1279"/>
      <c r="F87" s="1472" t="s">
        <v>34</v>
      </c>
      <c r="G87" s="1128"/>
      <c r="H87" s="1129"/>
      <c r="I87" s="1406" t="s">
        <v>131</v>
      </c>
      <c r="J87" s="1390"/>
      <c r="K87" s="1390"/>
      <c r="L87" s="1390"/>
      <c r="M87" s="1390"/>
      <c r="N87" s="1390"/>
      <c r="O87" s="1390"/>
      <c r="P87" s="1390"/>
      <c r="Q87" s="1390"/>
      <c r="R87" s="1390"/>
      <c r="S87" s="1390"/>
      <c r="T87" s="1407"/>
      <c r="U87" s="1406" t="s">
        <v>132</v>
      </c>
      <c r="V87" s="1390"/>
      <c r="W87" s="1390"/>
      <c r="X87" s="1390"/>
      <c r="Y87" s="1390"/>
      <c r="Z87" s="1390"/>
      <c r="AA87" s="1390"/>
      <c r="AB87" s="1390"/>
      <c r="AC87" s="1390"/>
      <c r="AD87" s="1390"/>
      <c r="AE87" s="1390"/>
      <c r="AF87" s="1391"/>
      <c r="AG87" s="1039"/>
      <c r="AH87" s="1055"/>
      <c r="AI87" s="1071"/>
      <c r="AJ87" s="323"/>
      <c r="AK87" s="1073">
        <v>2</v>
      </c>
      <c r="AL87" s="1081">
        <v>2</v>
      </c>
      <c r="AM87" s="1081">
        <f>IF($AG87="該当無",0,1)</f>
        <v>1</v>
      </c>
      <c r="AN87" s="1201">
        <v>1</v>
      </c>
      <c r="AO87" s="1079"/>
      <c r="AP87" s="1081">
        <f>$AK87*$AM87*$AN87</f>
        <v>2</v>
      </c>
      <c r="AQ87" s="1095">
        <f>$AP87*31/$AS$11</f>
        <v>2</v>
      </c>
      <c r="AR87" s="1087">
        <f>SUM(AQ87:AQ98)</f>
        <v>9</v>
      </c>
      <c r="AS87" s="1065">
        <f>IF($AG87=-1,$AG87*$AO87,IF($AP87=0,0,$AG87/$AL87*$AQ87))</f>
        <v>0</v>
      </c>
      <c r="AT87" s="1088">
        <f>SUM(AS87:AS98)</f>
        <v>0</v>
      </c>
      <c r="AU87" s="362"/>
      <c r="AV87" s="1068">
        <v>2</v>
      </c>
      <c r="AW87" s="1053">
        <v>1</v>
      </c>
      <c r="AX87" s="1053">
        <v>0</v>
      </c>
      <c r="AY87" s="1053" t="s">
        <v>140</v>
      </c>
      <c r="AZ87" s="1059"/>
      <c r="BA87" s="362"/>
      <c r="BB87" s="362"/>
      <c r="BC87" s="362"/>
      <c r="BD87" s="362"/>
      <c r="BE87" s="362"/>
      <c r="BF87" s="362"/>
      <c r="BG87" s="362"/>
      <c r="BH87" s="362"/>
      <c r="BI87" s="362"/>
      <c r="BJ87" s="362"/>
      <c r="BK87" s="362"/>
      <c r="BL87" s="362"/>
      <c r="BM87" s="362"/>
      <c r="BN87" s="1510" t="str">
        <f>IF($AG87=0,"今年度","")</f>
        <v>今年度</v>
      </c>
      <c r="BO87" s="1024" t="str">
        <f>IF($AG87=0,"来年度","")</f>
        <v>来年度</v>
      </c>
      <c r="BP87" s="1024" t="str">
        <f>IF($AG87=0,"再来年度","")</f>
        <v>再来年度</v>
      </c>
      <c r="BQ87" s="1090" t="str">
        <f>IF($AG87=0,"未定","")</f>
        <v>未定</v>
      </c>
      <c r="BR87" s="362"/>
    </row>
    <row r="88" spans="2:70" s="324" customFormat="1" ht="22.5" customHeight="1" x14ac:dyDescent="0.15">
      <c r="B88" s="1395"/>
      <c r="C88" s="1356"/>
      <c r="D88" s="1282"/>
      <c r="E88" s="1282"/>
      <c r="F88" s="1472"/>
      <c r="G88" s="1128"/>
      <c r="H88" s="1129"/>
      <c r="I88" s="1406"/>
      <c r="J88" s="1390"/>
      <c r="K88" s="1390"/>
      <c r="L88" s="1390"/>
      <c r="M88" s="1390"/>
      <c r="N88" s="1390"/>
      <c r="O88" s="1390"/>
      <c r="P88" s="1390"/>
      <c r="Q88" s="1390"/>
      <c r="R88" s="1390"/>
      <c r="S88" s="1390"/>
      <c r="T88" s="1407"/>
      <c r="U88" s="1406"/>
      <c r="V88" s="1390"/>
      <c r="W88" s="1390"/>
      <c r="X88" s="1390"/>
      <c r="Y88" s="1390"/>
      <c r="Z88" s="1390"/>
      <c r="AA88" s="1390"/>
      <c r="AB88" s="1390"/>
      <c r="AC88" s="1390"/>
      <c r="AD88" s="1390"/>
      <c r="AE88" s="1390"/>
      <c r="AF88" s="1391"/>
      <c r="AG88" s="1039"/>
      <c r="AH88" s="1045"/>
      <c r="AI88" s="1071"/>
      <c r="AJ88" s="323"/>
      <c r="AK88" s="1073"/>
      <c r="AL88" s="1081"/>
      <c r="AM88" s="1081"/>
      <c r="AN88" s="1201"/>
      <c r="AO88" s="1079"/>
      <c r="AP88" s="1081"/>
      <c r="AQ88" s="1095"/>
      <c r="AR88" s="1076"/>
      <c r="AS88" s="1065"/>
      <c r="AT88" s="1062"/>
      <c r="AU88" s="362"/>
      <c r="AV88" s="1068"/>
      <c r="AW88" s="1053"/>
      <c r="AX88" s="1053"/>
      <c r="AY88" s="1053"/>
      <c r="AZ88" s="1059"/>
      <c r="BA88" s="362"/>
      <c r="BB88" s="362"/>
      <c r="BC88" s="362"/>
      <c r="BD88" s="362"/>
      <c r="BE88" s="362"/>
      <c r="BF88" s="362"/>
      <c r="BG88" s="362"/>
      <c r="BH88" s="362"/>
      <c r="BI88" s="362"/>
      <c r="BJ88" s="362"/>
      <c r="BK88" s="362"/>
      <c r="BL88" s="362"/>
      <c r="BM88" s="362"/>
      <c r="BN88" s="1510"/>
      <c r="BO88" s="1024"/>
      <c r="BP88" s="1024"/>
      <c r="BQ88" s="1090"/>
      <c r="BR88" s="362"/>
    </row>
    <row r="89" spans="2:70" s="324" customFormat="1" ht="22.5" customHeight="1" x14ac:dyDescent="0.15">
      <c r="B89" s="1396"/>
      <c r="C89" s="1356"/>
      <c r="D89" s="1282"/>
      <c r="E89" s="1282"/>
      <c r="F89" s="1472"/>
      <c r="G89" s="1128"/>
      <c r="H89" s="1129"/>
      <c r="I89" s="1410"/>
      <c r="J89" s="1392"/>
      <c r="K89" s="1392"/>
      <c r="L89" s="1392"/>
      <c r="M89" s="1392"/>
      <c r="N89" s="1392"/>
      <c r="O89" s="1392"/>
      <c r="P89" s="1392"/>
      <c r="Q89" s="1392"/>
      <c r="R89" s="1392"/>
      <c r="S89" s="1392"/>
      <c r="T89" s="1424"/>
      <c r="U89" s="1410"/>
      <c r="V89" s="1392"/>
      <c r="W89" s="1392"/>
      <c r="X89" s="1392"/>
      <c r="Y89" s="1392"/>
      <c r="Z89" s="1392"/>
      <c r="AA89" s="1392"/>
      <c r="AB89" s="1392"/>
      <c r="AC89" s="1392"/>
      <c r="AD89" s="1392"/>
      <c r="AE89" s="1392"/>
      <c r="AF89" s="1393"/>
      <c r="AG89" s="1040"/>
      <c r="AH89" s="1045"/>
      <c r="AI89" s="1072"/>
      <c r="AJ89" s="323"/>
      <c r="AK89" s="1074"/>
      <c r="AL89" s="1082"/>
      <c r="AM89" s="1082"/>
      <c r="AN89" s="1202"/>
      <c r="AO89" s="1080"/>
      <c r="AP89" s="1082"/>
      <c r="AQ89" s="1096"/>
      <c r="AR89" s="1077"/>
      <c r="AS89" s="1066"/>
      <c r="AT89" s="1063"/>
      <c r="AU89" s="362"/>
      <c r="AV89" s="1069"/>
      <c r="AW89" s="1057"/>
      <c r="AX89" s="1057"/>
      <c r="AY89" s="1057"/>
      <c r="AZ89" s="1060"/>
      <c r="BA89" s="362"/>
      <c r="BB89" s="362"/>
      <c r="BC89" s="362"/>
      <c r="BD89" s="362"/>
      <c r="BE89" s="362"/>
      <c r="BF89" s="362"/>
      <c r="BG89" s="362"/>
      <c r="BH89" s="362"/>
      <c r="BI89" s="362"/>
      <c r="BJ89" s="362"/>
      <c r="BK89" s="362"/>
      <c r="BL89" s="362"/>
      <c r="BM89" s="362"/>
      <c r="BN89" s="1510"/>
      <c r="BO89" s="1024"/>
      <c r="BP89" s="1024"/>
      <c r="BQ89" s="1090"/>
      <c r="BR89" s="362"/>
    </row>
    <row r="90" spans="2:70" s="324" customFormat="1" ht="24.95" customHeight="1" x14ac:dyDescent="0.15">
      <c r="B90" s="1364">
        <v>25</v>
      </c>
      <c r="C90" s="1356"/>
      <c r="D90" s="1282"/>
      <c r="E90" s="1282"/>
      <c r="F90" s="1472"/>
      <c r="G90" s="1128"/>
      <c r="H90" s="1129"/>
      <c r="I90" s="1409" t="s">
        <v>133</v>
      </c>
      <c r="J90" s="1388"/>
      <c r="K90" s="1388"/>
      <c r="L90" s="1388"/>
      <c r="M90" s="1388"/>
      <c r="N90" s="1388"/>
      <c r="O90" s="1388"/>
      <c r="P90" s="1388"/>
      <c r="Q90" s="1388"/>
      <c r="R90" s="1388"/>
      <c r="S90" s="1388"/>
      <c r="T90" s="1444"/>
      <c r="U90" s="1409" t="s">
        <v>134</v>
      </c>
      <c r="V90" s="1388"/>
      <c r="W90" s="1388"/>
      <c r="X90" s="1388"/>
      <c r="Y90" s="1388"/>
      <c r="Z90" s="1388"/>
      <c r="AA90" s="1388"/>
      <c r="AB90" s="1388"/>
      <c r="AC90" s="1388"/>
      <c r="AD90" s="1388"/>
      <c r="AE90" s="1388"/>
      <c r="AF90" s="1389"/>
      <c r="AG90" s="1219"/>
      <c r="AH90" s="1045"/>
      <c r="AI90" s="1041"/>
      <c r="AJ90" s="323"/>
      <c r="AK90" s="981">
        <v>2</v>
      </c>
      <c r="AL90" s="1024">
        <v>3</v>
      </c>
      <c r="AM90" s="1097">
        <f>IF($AG90="該当無",0,1)</f>
        <v>1</v>
      </c>
      <c r="AN90" s="968">
        <v>1</v>
      </c>
      <c r="AO90" s="976"/>
      <c r="AP90" s="1024">
        <f>$AK90*$AM90*$AN90</f>
        <v>2</v>
      </c>
      <c r="AQ90" s="1021">
        <f>$AP90*31/$AS$11</f>
        <v>2</v>
      </c>
      <c r="AR90" s="1034"/>
      <c r="AS90" s="1029">
        <f>IF($AG90=-1,$AG90*$AO90,IF($AP90=0,0,$AG90/$AL90*$AQ90))</f>
        <v>0</v>
      </c>
      <c r="AT90" s="1018"/>
      <c r="AU90" s="362"/>
      <c r="AV90" s="1091">
        <v>3</v>
      </c>
      <c r="AW90" s="1085">
        <v>2</v>
      </c>
      <c r="AX90" s="1085">
        <v>1</v>
      </c>
      <c r="AY90" s="1085">
        <v>0</v>
      </c>
      <c r="AZ90" s="970" t="s">
        <v>141</v>
      </c>
      <c r="BA90" s="362"/>
      <c r="BB90" s="362"/>
      <c r="BC90" s="362"/>
      <c r="BD90" s="362"/>
      <c r="BE90" s="362"/>
      <c r="BF90" s="362"/>
      <c r="BG90" s="362"/>
      <c r="BH90" s="362"/>
      <c r="BI90" s="362"/>
      <c r="BJ90" s="362"/>
      <c r="BK90" s="362"/>
      <c r="BL90" s="362"/>
      <c r="BM90" s="362"/>
      <c r="BN90" s="1510" t="str">
        <f>IF($AG90=0,"今年度","")</f>
        <v>今年度</v>
      </c>
      <c r="BO90" s="1024" t="str">
        <f>IF($AG90=0,"来年度","")</f>
        <v>来年度</v>
      </c>
      <c r="BP90" s="1024" t="str">
        <f>IF($AG90=0,"再来年度","")</f>
        <v>再来年度</v>
      </c>
      <c r="BQ90" s="1090" t="str">
        <f>IF($AG90=0,"未定","")</f>
        <v>未定</v>
      </c>
      <c r="BR90" s="362"/>
    </row>
    <row r="91" spans="2:70" s="324" customFormat="1" ht="24.95" customHeight="1" x14ac:dyDescent="0.15">
      <c r="B91" s="1365"/>
      <c r="C91" s="1356"/>
      <c r="D91" s="1282"/>
      <c r="E91" s="1282"/>
      <c r="F91" s="1472"/>
      <c r="G91" s="1128"/>
      <c r="H91" s="1129"/>
      <c r="I91" s="1406"/>
      <c r="J91" s="1390"/>
      <c r="K91" s="1390"/>
      <c r="L91" s="1390"/>
      <c r="M91" s="1390"/>
      <c r="N91" s="1390"/>
      <c r="O91" s="1390"/>
      <c r="P91" s="1390"/>
      <c r="Q91" s="1390"/>
      <c r="R91" s="1390"/>
      <c r="S91" s="1390"/>
      <c r="T91" s="1407"/>
      <c r="U91" s="1406"/>
      <c r="V91" s="1390"/>
      <c r="W91" s="1390"/>
      <c r="X91" s="1390"/>
      <c r="Y91" s="1390"/>
      <c r="Z91" s="1390"/>
      <c r="AA91" s="1390"/>
      <c r="AB91" s="1390"/>
      <c r="AC91" s="1390"/>
      <c r="AD91" s="1390"/>
      <c r="AE91" s="1390"/>
      <c r="AF91" s="1391"/>
      <c r="AG91" s="1220"/>
      <c r="AH91" s="1045"/>
      <c r="AI91" s="1042"/>
      <c r="AJ91" s="323"/>
      <c r="AK91" s="981"/>
      <c r="AL91" s="1024"/>
      <c r="AM91" s="1098"/>
      <c r="AN91" s="968"/>
      <c r="AO91" s="977"/>
      <c r="AP91" s="1024"/>
      <c r="AQ91" s="1022"/>
      <c r="AR91" s="1035"/>
      <c r="AS91" s="1030"/>
      <c r="AT91" s="1019"/>
      <c r="AU91" s="362"/>
      <c r="AV91" s="1092"/>
      <c r="AW91" s="1086"/>
      <c r="AX91" s="1086"/>
      <c r="AY91" s="1086"/>
      <c r="AZ91" s="971"/>
      <c r="BA91" s="362"/>
      <c r="BB91" s="362"/>
      <c r="BC91" s="362"/>
      <c r="BD91" s="362"/>
      <c r="BE91" s="362"/>
      <c r="BF91" s="362"/>
      <c r="BG91" s="362"/>
      <c r="BH91" s="362"/>
      <c r="BI91" s="362"/>
      <c r="BJ91" s="362"/>
      <c r="BK91" s="362"/>
      <c r="BL91" s="362"/>
      <c r="BM91" s="362"/>
      <c r="BN91" s="1510"/>
      <c r="BO91" s="1024"/>
      <c r="BP91" s="1024"/>
      <c r="BQ91" s="1090"/>
      <c r="BR91" s="362"/>
    </row>
    <row r="92" spans="2:70" s="324" customFormat="1" ht="24.95" customHeight="1" x14ac:dyDescent="0.15">
      <c r="B92" s="1366"/>
      <c r="C92" s="1356"/>
      <c r="D92" s="1282"/>
      <c r="E92" s="1282"/>
      <c r="F92" s="1473"/>
      <c r="G92" s="1474"/>
      <c r="H92" s="1475"/>
      <c r="I92" s="1410"/>
      <c r="J92" s="1392"/>
      <c r="K92" s="1392"/>
      <c r="L92" s="1392"/>
      <c r="M92" s="1392"/>
      <c r="N92" s="1392"/>
      <c r="O92" s="1392"/>
      <c r="P92" s="1392"/>
      <c r="Q92" s="1392"/>
      <c r="R92" s="1392"/>
      <c r="S92" s="1392"/>
      <c r="T92" s="1424"/>
      <c r="U92" s="1410"/>
      <c r="V92" s="1392"/>
      <c r="W92" s="1392"/>
      <c r="X92" s="1392"/>
      <c r="Y92" s="1392"/>
      <c r="Z92" s="1392"/>
      <c r="AA92" s="1392"/>
      <c r="AB92" s="1392"/>
      <c r="AC92" s="1392"/>
      <c r="AD92" s="1392"/>
      <c r="AE92" s="1392"/>
      <c r="AF92" s="1393"/>
      <c r="AG92" s="1405"/>
      <c r="AH92" s="1045"/>
      <c r="AI92" s="1043"/>
      <c r="AJ92" s="323"/>
      <c r="AK92" s="981"/>
      <c r="AL92" s="1024"/>
      <c r="AM92" s="1044"/>
      <c r="AN92" s="968"/>
      <c r="AO92" s="979"/>
      <c r="AP92" s="1024"/>
      <c r="AQ92" s="1023"/>
      <c r="AR92" s="1035"/>
      <c r="AS92" s="1031"/>
      <c r="AT92" s="1019"/>
      <c r="AU92" s="362"/>
      <c r="AV92" s="1092"/>
      <c r="AW92" s="1086"/>
      <c r="AX92" s="1086"/>
      <c r="AY92" s="1086"/>
      <c r="AZ92" s="971"/>
      <c r="BA92" s="362"/>
      <c r="BB92" s="362"/>
      <c r="BC92" s="362"/>
      <c r="BD92" s="362"/>
      <c r="BE92" s="362"/>
      <c r="BF92" s="362"/>
      <c r="BG92" s="362"/>
      <c r="BH92" s="362"/>
      <c r="BI92" s="362"/>
      <c r="BJ92" s="362"/>
      <c r="BK92" s="362"/>
      <c r="BL92" s="362"/>
      <c r="BM92" s="362"/>
      <c r="BN92" s="1510"/>
      <c r="BO92" s="1024"/>
      <c r="BP92" s="1024"/>
      <c r="BQ92" s="1090"/>
      <c r="BR92" s="362"/>
    </row>
    <row r="93" spans="2:70" s="324" customFormat="1" ht="22.5" customHeight="1" x14ac:dyDescent="0.15">
      <c r="B93" s="1394">
        <v>26</v>
      </c>
      <c r="C93" s="1356"/>
      <c r="D93" s="1282"/>
      <c r="E93" s="1282"/>
      <c r="F93" s="1384" t="s">
        <v>135</v>
      </c>
      <c r="G93" s="1385"/>
      <c r="H93" s="1386"/>
      <c r="I93" s="1418" t="s">
        <v>35</v>
      </c>
      <c r="J93" s="1419"/>
      <c r="K93" s="1419"/>
      <c r="L93" s="1419"/>
      <c r="M93" s="1419"/>
      <c r="N93" s="1419"/>
      <c r="O93" s="1419"/>
      <c r="P93" s="1419"/>
      <c r="Q93" s="1419"/>
      <c r="R93" s="1419"/>
      <c r="S93" s="1419"/>
      <c r="T93" s="1477"/>
      <c r="U93" s="1418" t="s">
        <v>466</v>
      </c>
      <c r="V93" s="1419"/>
      <c r="W93" s="1419"/>
      <c r="X93" s="1419"/>
      <c r="Y93" s="1419"/>
      <c r="Z93" s="1419"/>
      <c r="AA93" s="1419"/>
      <c r="AB93" s="1419"/>
      <c r="AC93" s="1419"/>
      <c r="AD93" s="1419"/>
      <c r="AE93" s="1419"/>
      <c r="AF93" s="1420"/>
      <c r="AG93" s="1038"/>
      <c r="AH93" s="1045"/>
      <c r="AI93" s="1070"/>
      <c r="AJ93" s="323"/>
      <c r="AK93" s="1047">
        <v>2</v>
      </c>
      <c r="AL93" s="1025">
        <v>2</v>
      </c>
      <c r="AM93" s="1025">
        <f>IF($AG93="該当無",0,1)</f>
        <v>1</v>
      </c>
      <c r="AN93" s="969">
        <v>1</v>
      </c>
      <c r="AO93" s="1078"/>
      <c r="AP93" s="1025">
        <f>$AK93*$AM93*$AN93</f>
        <v>2</v>
      </c>
      <c r="AQ93" s="1205">
        <f>$AP93*31/$AS$11</f>
        <v>2</v>
      </c>
      <c r="AR93" s="1075"/>
      <c r="AS93" s="1064">
        <f>IF($AG93=-1,$AG93*$AO93,IF($AP93=0,0,$AG93/$AL93*$AQ93))</f>
        <v>0</v>
      </c>
      <c r="AT93" s="1061"/>
      <c r="AU93" s="362"/>
      <c r="AV93" s="1067">
        <v>2</v>
      </c>
      <c r="AW93" s="1056">
        <v>1</v>
      </c>
      <c r="AX93" s="1056">
        <v>0</v>
      </c>
      <c r="AY93" s="1056" t="s">
        <v>142</v>
      </c>
      <c r="AZ93" s="1058"/>
      <c r="BA93" s="362"/>
      <c r="BB93" s="362"/>
      <c r="BC93" s="362"/>
      <c r="BD93" s="362"/>
      <c r="BE93" s="362"/>
      <c r="BF93" s="362"/>
      <c r="BG93" s="362"/>
      <c r="BH93" s="362"/>
      <c r="BI93" s="362"/>
      <c r="BJ93" s="362"/>
      <c r="BK93" s="362"/>
      <c r="BL93" s="362"/>
      <c r="BM93" s="362"/>
      <c r="BN93" s="1510" t="str">
        <f>IF($AG93=0,"今年度","")</f>
        <v>今年度</v>
      </c>
      <c r="BO93" s="1024" t="str">
        <f>IF($AG93=0,"来年度","")</f>
        <v>来年度</v>
      </c>
      <c r="BP93" s="1024" t="str">
        <f>IF($AG93=0,"再来年度","")</f>
        <v>再来年度</v>
      </c>
      <c r="BQ93" s="1090" t="str">
        <f>IF($AG93=0,"未定","")</f>
        <v>未定</v>
      </c>
      <c r="BR93" s="362"/>
    </row>
    <row r="94" spans="2:70" s="324" customFormat="1" ht="22.5" customHeight="1" x14ac:dyDescent="0.15">
      <c r="B94" s="1395"/>
      <c r="C94" s="1356"/>
      <c r="D94" s="1282"/>
      <c r="E94" s="1282"/>
      <c r="F94" s="1387"/>
      <c r="G94" s="1175"/>
      <c r="H94" s="1176"/>
      <c r="I94" s="1146"/>
      <c r="J94" s="1147"/>
      <c r="K94" s="1147"/>
      <c r="L94" s="1147"/>
      <c r="M94" s="1147"/>
      <c r="N94" s="1147"/>
      <c r="O94" s="1147"/>
      <c r="P94" s="1147"/>
      <c r="Q94" s="1147"/>
      <c r="R94" s="1147"/>
      <c r="S94" s="1147"/>
      <c r="T94" s="1478"/>
      <c r="U94" s="1146"/>
      <c r="V94" s="1147"/>
      <c r="W94" s="1147"/>
      <c r="X94" s="1147"/>
      <c r="Y94" s="1147"/>
      <c r="Z94" s="1147"/>
      <c r="AA94" s="1147"/>
      <c r="AB94" s="1147"/>
      <c r="AC94" s="1147"/>
      <c r="AD94" s="1147"/>
      <c r="AE94" s="1147"/>
      <c r="AF94" s="1148"/>
      <c r="AG94" s="1039"/>
      <c r="AH94" s="1045"/>
      <c r="AI94" s="1071"/>
      <c r="AJ94" s="323"/>
      <c r="AK94" s="1073"/>
      <c r="AL94" s="1081"/>
      <c r="AM94" s="1081"/>
      <c r="AN94" s="1201"/>
      <c r="AO94" s="1079"/>
      <c r="AP94" s="1081"/>
      <c r="AQ94" s="1095"/>
      <c r="AR94" s="1076"/>
      <c r="AS94" s="1065"/>
      <c r="AT94" s="1062"/>
      <c r="AU94" s="362"/>
      <c r="AV94" s="1068"/>
      <c r="AW94" s="1053"/>
      <c r="AX94" s="1053"/>
      <c r="AY94" s="1053"/>
      <c r="AZ94" s="1059"/>
      <c r="BA94" s="362"/>
      <c r="BB94" s="362"/>
      <c r="BC94" s="362"/>
      <c r="BD94" s="362"/>
      <c r="BE94" s="362"/>
      <c r="BF94" s="362"/>
      <c r="BG94" s="362"/>
      <c r="BH94" s="362"/>
      <c r="BI94" s="362"/>
      <c r="BJ94" s="362"/>
      <c r="BK94" s="362"/>
      <c r="BL94" s="362"/>
      <c r="BM94" s="362"/>
      <c r="BN94" s="1510"/>
      <c r="BO94" s="1024"/>
      <c r="BP94" s="1024"/>
      <c r="BQ94" s="1090"/>
      <c r="BR94" s="362"/>
    </row>
    <row r="95" spans="2:70" s="324" customFormat="1" ht="22.5" customHeight="1" x14ac:dyDescent="0.15">
      <c r="B95" s="1396"/>
      <c r="C95" s="1356"/>
      <c r="D95" s="1282"/>
      <c r="E95" s="1282"/>
      <c r="F95" s="1476"/>
      <c r="G95" s="1177"/>
      <c r="H95" s="1178"/>
      <c r="I95" s="1421"/>
      <c r="J95" s="1422"/>
      <c r="K95" s="1422"/>
      <c r="L95" s="1422"/>
      <c r="M95" s="1422"/>
      <c r="N95" s="1422"/>
      <c r="O95" s="1422"/>
      <c r="P95" s="1422"/>
      <c r="Q95" s="1422"/>
      <c r="R95" s="1422"/>
      <c r="S95" s="1422"/>
      <c r="T95" s="1479"/>
      <c r="U95" s="1421"/>
      <c r="V95" s="1422"/>
      <c r="W95" s="1422"/>
      <c r="X95" s="1422"/>
      <c r="Y95" s="1422"/>
      <c r="Z95" s="1422"/>
      <c r="AA95" s="1422"/>
      <c r="AB95" s="1422"/>
      <c r="AC95" s="1422"/>
      <c r="AD95" s="1422"/>
      <c r="AE95" s="1422"/>
      <c r="AF95" s="1423"/>
      <c r="AG95" s="1040"/>
      <c r="AH95" s="1045"/>
      <c r="AI95" s="1072"/>
      <c r="AJ95" s="323"/>
      <c r="AK95" s="1074"/>
      <c r="AL95" s="1082"/>
      <c r="AM95" s="1082"/>
      <c r="AN95" s="1202"/>
      <c r="AO95" s="1080"/>
      <c r="AP95" s="1082"/>
      <c r="AQ95" s="1096"/>
      <c r="AR95" s="1077"/>
      <c r="AS95" s="1066"/>
      <c r="AT95" s="1063"/>
      <c r="AU95" s="362"/>
      <c r="AV95" s="1069"/>
      <c r="AW95" s="1057"/>
      <c r="AX95" s="1057"/>
      <c r="AY95" s="1057"/>
      <c r="AZ95" s="1060"/>
      <c r="BA95" s="362"/>
      <c r="BB95" s="362"/>
      <c r="BC95" s="362"/>
      <c r="BD95" s="362"/>
      <c r="BE95" s="362"/>
      <c r="BF95" s="362"/>
      <c r="BG95" s="362"/>
      <c r="BH95" s="362"/>
      <c r="BI95" s="362"/>
      <c r="BJ95" s="362"/>
      <c r="BK95" s="362"/>
      <c r="BL95" s="362"/>
      <c r="BM95" s="362"/>
      <c r="BN95" s="1510"/>
      <c r="BO95" s="1024"/>
      <c r="BP95" s="1024"/>
      <c r="BQ95" s="1090"/>
      <c r="BR95" s="362"/>
    </row>
    <row r="96" spans="2:70" s="324" customFormat="1" ht="48.75" customHeight="1" x14ac:dyDescent="0.15">
      <c r="B96" s="1427">
        <v>27</v>
      </c>
      <c r="C96" s="1356"/>
      <c r="D96" s="1282"/>
      <c r="E96" s="1282"/>
      <c r="F96" s="1447"/>
      <c r="G96" s="1448"/>
      <c r="H96" s="1449"/>
      <c r="I96" s="1246" t="s">
        <v>628</v>
      </c>
      <c r="J96" s="1247"/>
      <c r="K96" s="1247"/>
      <c r="L96" s="1247"/>
      <c r="M96" s="1247"/>
      <c r="N96" s="1247"/>
      <c r="O96" s="1247"/>
      <c r="P96" s="1247"/>
      <c r="Q96" s="1247"/>
      <c r="R96" s="1247"/>
      <c r="S96" s="1247"/>
      <c r="T96" s="1248"/>
      <c r="U96" s="1143" t="s">
        <v>540</v>
      </c>
      <c r="V96" s="1144"/>
      <c r="W96" s="1144"/>
      <c r="X96" s="1144"/>
      <c r="Y96" s="1144"/>
      <c r="Z96" s="1144"/>
      <c r="AA96" s="1144"/>
      <c r="AB96" s="1144"/>
      <c r="AC96" s="1144"/>
      <c r="AD96" s="1144"/>
      <c r="AE96" s="1144"/>
      <c r="AF96" s="1145"/>
      <c r="AG96" s="1050"/>
      <c r="AH96" s="1045"/>
      <c r="AI96" s="1046"/>
      <c r="AJ96" s="323"/>
      <c r="AK96" s="1198">
        <v>3</v>
      </c>
      <c r="AL96" s="1199">
        <v>1</v>
      </c>
      <c r="AM96" s="1199">
        <f>IF($AG96="該当無",0,1)</f>
        <v>1</v>
      </c>
      <c r="AN96" s="1200">
        <v>1</v>
      </c>
      <c r="AO96" s="978"/>
      <c r="AP96" s="1199">
        <f>$AK96*$AM96*$AN96</f>
        <v>3</v>
      </c>
      <c r="AQ96" s="1054">
        <f>$AP96*31/$AS$11</f>
        <v>3</v>
      </c>
      <c r="AR96" s="1204"/>
      <c r="AS96" s="1051">
        <f>IF(AI96="",0,IF($AG96=-1,$AG96*$AO96,IF($AP96=0,0,$AG96/$AL96*$AQ96)))</f>
        <v>0</v>
      </c>
      <c r="AT96" s="1084"/>
      <c r="AU96" s="362"/>
      <c r="AV96" s="1083">
        <v>1</v>
      </c>
      <c r="AW96" s="1052">
        <v>0</v>
      </c>
      <c r="AX96" s="1052"/>
      <c r="AY96" s="1052"/>
      <c r="AZ96" s="972"/>
      <c r="BA96" s="362"/>
      <c r="BC96" s="324" t="s">
        <v>117</v>
      </c>
      <c r="BD96" s="324" t="s">
        <v>110</v>
      </c>
      <c r="BE96" s="324" t="s">
        <v>118</v>
      </c>
      <c r="BF96" s="324" t="s">
        <v>391</v>
      </c>
      <c r="BG96" s="324" t="s">
        <v>119</v>
      </c>
      <c r="BH96" s="324" t="s">
        <v>145</v>
      </c>
      <c r="BI96" s="324" t="s">
        <v>120</v>
      </c>
      <c r="BJ96" s="324" t="s">
        <v>121</v>
      </c>
      <c r="BK96" s="324" t="s">
        <v>122</v>
      </c>
      <c r="BL96" s="324" t="s">
        <v>146</v>
      </c>
      <c r="BN96" s="1510" t="str">
        <f>IF($AG96=0,"今年度","")</f>
        <v>今年度</v>
      </c>
      <c r="BO96" s="1024" t="str">
        <f>IF($AG96=0,"来年度","")</f>
        <v>来年度</v>
      </c>
      <c r="BP96" s="1024" t="str">
        <f>IF($AG96=0,"再来年度","")</f>
        <v>再来年度</v>
      </c>
      <c r="BQ96" s="1090" t="str">
        <f>IF($AG96=0,"未定","")</f>
        <v>未定</v>
      </c>
    </row>
    <row r="97" spans="2:70" s="324" customFormat="1" ht="48.75" customHeight="1" x14ac:dyDescent="0.15">
      <c r="B97" s="1395"/>
      <c r="C97" s="1356"/>
      <c r="D97" s="1282"/>
      <c r="E97" s="1282"/>
      <c r="F97" s="1450"/>
      <c r="G97" s="1371"/>
      <c r="H97" s="1451"/>
      <c r="I97" s="1249"/>
      <c r="J97" s="1250"/>
      <c r="K97" s="1250"/>
      <c r="L97" s="1250"/>
      <c r="M97" s="1250"/>
      <c r="N97" s="1250"/>
      <c r="O97" s="1250"/>
      <c r="P97" s="1250"/>
      <c r="Q97" s="1250"/>
      <c r="R97" s="1250"/>
      <c r="S97" s="1250"/>
      <c r="T97" s="1251"/>
      <c r="U97" s="1146"/>
      <c r="V97" s="1147"/>
      <c r="W97" s="1147"/>
      <c r="X97" s="1147"/>
      <c r="Y97" s="1147"/>
      <c r="Z97" s="1147"/>
      <c r="AA97" s="1147"/>
      <c r="AB97" s="1147"/>
      <c r="AC97" s="1147"/>
      <c r="AD97" s="1147"/>
      <c r="AE97" s="1147"/>
      <c r="AF97" s="1148"/>
      <c r="AG97" s="1039"/>
      <c r="AH97" s="1045"/>
      <c r="AI97" s="1071"/>
      <c r="AJ97" s="323"/>
      <c r="AK97" s="1073"/>
      <c r="AL97" s="1081"/>
      <c r="AM97" s="1081"/>
      <c r="AN97" s="1201"/>
      <c r="AO97" s="1079"/>
      <c r="AP97" s="1081"/>
      <c r="AQ97" s="1095"/>
      <c r="AR97" s="1076"/>
      <c r="AS97" s="1065"/>
      <c r="AT97" s="1062"/>
      <c r="AU97" s="362"/>
      <c r="AV97" s="1068"/>
      <c r="AW97" s="1053"/>
      <c r="AX97" s="1053"/>
      <c r="AY97" s="1053"/>
      <c r="AZ97" s="1059"/>
      <c r="BA97" s="362"/>
      <c r="BB97" s="373" t="s">
        <v>36</v>
      </c>
      <c r="BC97" s="324">
        <v>10</v>
      </c>
      <c r="BD97" s="324">
        <f>COUNTIF($AG$69:$AG$98,"該当無")</f>
        <v>0</v>
      </c>
      <c r="BE97" s="324">
        <f>BC97-BD97</f>
        <v>10</v>
      </c>
      <c r="BF97" s="324">
        <f>COUNTIF($AG$69:$AG$98,"&gt;0")</f>
        <v>0</v>
      </c>
      <c r="BG97" s="324">
        <f>COUNTIF($AG$69:$AG$98,"0")</f>
        <v>0</v>
      </c>
      <c r="BH97" s="324">
        <f>BG97-BL97</f>
        <v>0</v>
      </c>
      <c r="BI97" s="324">
        <f>COUNTIF($AH$69:$AH$98,BI96)</f>
        <v>0</v>
      </c>
      <c r="BJ97" s="324">
        <f>COUNTIF($AH$69:$AH$98,BJ96)</f>
        <v>0</v>
      </c>
      <c r="BK97" s="324">
        <f>COUNTIF($AH$69:$AH$98,BK96)</f>
        <v>0</v>
      </c>
      <c r="BL97" s="324">
        <f>COUNTIF($AH$69:$AH$98,BL96)</f>
        <v>0</v>
      </c>
      <c r="BN97" s="1510"/>
      <c r="BO97" s="1024"/>
      <c r="BP97" s="1024"/>
      <c r="BQ97" s="1090"/>
    </row>
    <row r="98" spans="2:70" s="324" customFormat="1" ht="36.6" customHeight="1" x14ac:dyDescent="0.15">
      <c r="B98" s="1395"/>
      <c r="C98" s="1358"/>
      <c r="D98" s="1359"/>
      <c r="E98" s="1359"/>
      <c r="F98" s="1452"/>
      <c r="G98" s="1374"/>
      <c r="H98" s="1453"/>
      <c r="I98" s="1249"/>
      <c r="J98" s="1250"/>
      <c r="K98" s="1250"/>
      <c r="L98" s="1250"/>
      <c r="M98" s="1250"/>
      <c r="N98" s="1250"/>
      <c r="O98" s="1250"/>
      <c r="P98" s="1250"/>
      <c r="Q98" s="1250"/>
      <c r="R98" s="1250"/>
      <c r="S98" s="1250"/>
      <c r="T98" s="1251"/>
      <c r="U98" s="1146"/>
      <c r="V98" s="1147"/>
      <c r="W98" s="1147"/>
      <c r="X98" s="1147"/>
      <c r="Y98" s="1147"/>
      <c r="Z98" s="1147"/>
      <c r="AA98" s="1147"/>
      <c r="AB98" s="1147"/>
      <c r="AC98" s="1147"/>
      <c r="AD98" s="1147"/>
      <c r="AE98" s="1147"/>
      <c r="AF98" s="1148"/>
      <c r="AG98" s="1039"/>
      <c r="AH98" s="1211"/>
      <c r="AI98" s="1071"/>
      <c r="AJ98" s="323"/>
      <c r="AK98" s="1073"/>
      <c r="AL98" s="1081"/>
      <c r="AM98" s="1081"/>
      <c r="AN98" s="1201"/>
      <c r="AO98" s="1079"/>
      <c r="AP98" s="1081"/>
      <c r="AQ98" s="1095"/>
      <c r="AR98" s="1076"/>
      <c r="AS98" s="1065"/>
      <c r="AT98" s="1062"/>
      <c r="AU98" s="362"/>
      <c r="AV98" s="1068"/>
      <c r="AW98" s="1053"/>
      <c r="AX98" s="1053"/>
      <c r="AY98" s="1053"/>
      <c r="AZ98" s="1059"/>
      <c r="BA98" s="362"/>
      <c r="BB98" s="373"/>
      <c r="BM98" s="362"/>
      <c r="BN98" s="1510"/>
      <c r="BO98" s="1024"/>
      <c r="BP98" s="1024"/>
      <c r="BQ98" s="1090"/>
      <c r="BR98" s="362"/>
    </row>
    <row r="99" spans="2:70" ht="15" customHeight="1" x14ac:dyDescent="0.15">
      <c r="B99" s="391" t="s">
        <v>37</v>
      </c>
      <c r="C99" s="392"/>
      <c r="D99" s="392"/>
      <c r="E99" s="392"/>
      <c r="F99" s="374"/>
      <c r="G99" s="374"/>
      <c r="H99" s="374"/>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4"/>
      <c r="AG99" s="325"/>
      <c r="AH99" s="346"/>
      <c r="AI99" s="347"/>
      <c r="AJ99" s="321"/>
      <c r="AK99" s="370"/>
      <c r="AL99" s="371"/>
      <c r="AM99" s="371"/>
      <c r="AN99" s="371"/>
      <c r="AO99" s="383"/>
      <c r="AP99" s="383"/>
      <c r="AQ99" s="371"/>
      <c r="AR99" s="372">
        <f>SUM(AR100:AR108)</f>
        <v>6</v>
      </c>
      <c r="AS99" s="383"/>
      <c r="AT99" s="384">
        <f>SUM(AT100:AT108)</f>
        <v>0</v>
      </c>
      <c r="AU99" s="362"/>
      <c r="AV99" s="385"/>
      <c r="AW99" s="386"/>
      <c r="AX99" s="386"/>
      <c r="AY99" s="386"/>
      <c r="AZ99" s="387"/>
      <c r="BA99" s="362"/>
      <c r="BB99" s="362"/>
      <c r="BC99" s="362"/>
      <c r="BD99" s="362"/>
      <c r="BE99" s="362"/>
      <c r="BF99" s="362"/>
      <c r="BG99" s="362"/>
      <c r="BH99" s="362"/>
      <c r="BI99" s="362"/>
      <c r="BJ99" s="362"/>
      <c r="BK99" s="362"/>
      <c r="BL99" s="362"/>
      <c r="BM99" s="362"/>
      <c r="BN99" s="411"/>
      <c r="BO99" s="412"/>
      <c r="BP99" s="412"/>
      <c r="BQ99" s="413"/>
      <c r="BR99" s="362"/>
    </row>
    <row r="100" spans="2:70" s="324" customFormat="1" ht="21" customHeight="1" x14ac:dyDescent="0.15">
      <c r="B100" s="1101">
        <v>28</v>
      </c>
      <c r="C100" s="1166" t="s">
        <v>642</v>
      </c>
      <c r="D100" s="1454"/>
      <c r="E100" s="1455"/>
      <c r="F100" s="1282" t="s">
        <v>38</v>
      </c>
      <c r="G100" s="1282"/>
      <c r="H100" s="1283"/>
      <c r="I100" s="1153" t="s">
        <v>629</v>
      </c>
      <c r="J100" s="1154"/>
      <c r="K100" s="1154"/>
      <c r="L100" s="1154"/>
      <c r="M100" s="1154"/>
      <c r="N100" s="1154"/>
      <c r="O100" s="1154"/>
      <c r="P100" s="1154"/>
      <c r="Q100" s="1154"/>
      <c r="R100" s="1154"/>
      <c r="S100" s="1154"/>
      <c r="T100" s="1154"/>
      <c r="U100" s="1428" t="s">
        <v>467</v>
      </c>
      <c r="V100" s="1429"/>
      <c r="W100" s="1429"/>
      <c r="X100" s="1429"/>
      <c r="Y100" s="1429"/>
      <c r="Z100" s="1429"/>
      <c r="AA100" s="1429"/>
      <c r="AB100" s="1429"/>
      <c r="AC100" s="1429"/>
      <c r="AD100" s="1429"/>
      <c r="AE100" s="1429"/>
      <c r="AF100" s="1430"/>
      <c r="AG100" s="1048"/>
      <c r="AH100" s="1055"/>
      <c r="AI100" s="1041"/>
      <c r="AJ100" s="323"/>
      <c r="AK100" s="981">
        <v>2</v>
      </c>
      <c r="AL100" s="1024">
        <v>2</v>
      </c>
      <c r="AM100" s="1044">
        <f>IF($AG100="該当無",0,IF($AG$99="×",0,1))</f>
        <v>1</v>
      </c>
      <c r="AN100" s="968">
        <v>1</v>
      </c>
      <c r="AO100" s="976"/>
      <c r="AP100" s="1024">
        <f>$AK100*$AM100*$AN100</f>
        <v>2</v>
      </c>
      <c r="AQ100" s="1021">
        <f>$AP100*31/$AS$11</f>
        <v>2</v>
      </c>
      <c r="AR100" s="1034">
        <f>SUM(AQ100:AQ108)</f>
        <v>6</v>
      </c>
      <c r="AS100" s="1029">
        <f>IF($AG100=-1,$AG100*$AO100,IF($AP100=0,0,$AG100/$AL100*$AQ100))</f>
        <v>0</v>
      </c>
      <c r="AT100" s="1018">
        <f>SUM(AS100:AS108)</f>
        <v>0</v>
      </c>
      <c r="AU100" s="362"/>
      <c r="AV100" s="973">
        <f>IF($AG$99="×","該当無",2)</f>
        <v>2</v>
      </c>
      <c r="AW100" s="1015">
        <f>IF($AG$99="×","該当無",1)</f>
        <v>1</v>
      </c>
      <c r="AX100" s="1015">
        <f>IF($AG$99="×","該当無",0)</f>
        <v>0</v>
      </c>
      <c r="AY100" s="1026" t="s">
        <v>8</v>
      </c>
      <c r="AZ100" s="970"/>
      <c r="BA100" s="362"/>
      <c r="BB100" s="362"/>
      <c r="BC100" s="362"/>
      <c r="BD100" s="362"/>
      <c r="BE100" s="362"/>
      <c r="BF100" s="362"/>
      <c r="BG100" s="362"/>
      <c r="BH100" s="362"/>
      <c r="BI100" s="362"/>
      <c r="BJ100" s="362"/>
      <c r="BK100" s="362"/>
      <c r="BL100" s="362"/>
      <c r="BM100" s="362"/>
      <c r="BN100" s="1510" t="str">
        <f>IF($AG100=0,"今年度","")</f>
        <v>今年度</v>
      </c>
      <c r="BO100" s="1024" t="str">
        <f>IF($AG100=0,"来年度","")</f>
        <v>来年度</v>
      </c>
      <c r="BP100" s="1024" t="str">
        <f>IF($AG100=0,"再来年度","")</f>
        <v>再来年度</v>
      </c>
      <c r="BQ100" s="1090" t="str">
        <f>IF($AG100=0,"未定","")</f>
        <v>未定</v>
      </c>
      <c r="BR100" s="362"/>
    </row>
    <row r="101" spans="2:70" s="324" customFormat="1" ht="21" customHeight="1" x14ac:dyDescent="0.15">
      <c r="B101" s="1102"/>
      <c r="C101" s="1456"/>
      <c r="D101" s="1457"/>
      <c r="E101" s="1458"/>
      <c r="F101" s="1282"/>
      <c r="G101" s="1282"/>
      <c r="H101" s="1283"/>
      <c r="I101" s="1156"/>
      <c r="J101" s="1114"/>
      <c r="K101" s="1114"/>
      <c r="L101" s="1114"/>
      <c r="M101" s="1114"/>
      <c r="N101" s="1114"/>
      <c r="O101" s="1114"/>
      <c r="P101" s="1114"/>
      <c r="Q101" s="1114"/>
      <c r="R101" s="1114"/>
      <c r="S101" s="1114"/>
      <c r="T101" s="1114"/>
      <c r="U101" s="1431"/>
      <c r="V101" s="1432"/>
      <c r="W101" s="1432"/>
      <c r="X101" s="1432"/>
      <c r="Y101" s="1432"/>
      <c r="Z101" s="1432"/>
      <c r="AA101" s="1432"/>
      <c r="AB101" s="1432"/>
      <c r="AC101" s="1432"/>
      <c r="AD101" s="1432"/>
      <c r="AE101" s="1432"/>
      <c r="AF101" s="1433"/>
      <c r="AG101" s="1049"/>
      <c r="AH101" s="1045"/>
      <c r="AI101" s="1042"/>
      <c r="AJ101" s="323"/>
      <c r="AK101" s="981"/>
      <c r="AL101" s="1024"/>
      <c r="AM101" s="1024"/>
      <c r="AN101" s="968"/>
      <c r="AO101" s="977"/>
      <c r="AP101" s="1024"/>
      <c r="AQ101" s="1022"/>
      <c r="AR101" s="1035"/>
      <c r="AS101" s="1030"/>
      <c r="AT101" s="1019"/>
      <c r="AU101" s="362"/>
      <c r="AV101" s="974"/>
      <c r="AW101" s="1016"/>
      <c r="AX101" s="1016"/>
      <c r="AY101" s="1027"/>
      <c r="AZ101" s="971"/>
      <c r="BA101" s="362"/>
      <c r="BB101" s="362"/>
      <c r="BC101" s="362"/>
      <c r="BD101" s="362"/>
      <c r="BE101" s="362"/>
      <c r="BF101" s="362"/>
      <c r="BG101" s="362"/>
      <c r="BH101" s="362"/>
      <c r="BI101" s="362"/>
      <c r="BJ101" s="362"/>
      <c r="BK101" s="362"/>
      <c r="BL101" s="362"/>
      <c r="BM101" s="362"/>
      <c r="BN101" s="1510"/>
      <c r="BO101" s="1024"/>
      <c r="BP101" s="1024"/>
      <c r="BQ101" s="1090"/>
      <c r="BR101" s="362"/>
    </row>
    <row r="102" spans="2:70" s="324" customFormat="1" ht="21" customHeight="1" x14ac:dyDescent="0.15">
      <c r="B102" s="1132"/>
      <c r="C102" s="1456"/>
      <c r="D102" s="1457"/>
      <c r="E102" s="1458"/>
      <c r="F102" s="1465"/>
      <c r="G102" s="1465"/>
      <c r="H102" s="1466"/>
      <c r="I102" s="1157"/>
      <c r="J102" s="1158"/>
      <c r="K102" s="1158"/>
      <c r="L102" s="1158"/>
      <c r="M102" s="1158"/>
      <c r="N102" s="1158"/>
      <c r="O102" s="1158"/>
      <c r="P102" s="1158"/>
      <c r="Q102" s="1158"/>
      <c r="R102" s="1158"/>
      <c r="S102" s="1158"/>
      <c r="T102" s="1158"/>
      <c r="U102" s="1434"/>
      <c r="V102" s="1435"/>
      <c r="W102" s="1435"/>
      <c r="X102" s="1435"/>
      <c r="Y102" s="1435"/>
      <c r="Z102" s="1435"/>
      <c r="AA102" s="1435"/>
      <c r="AB102" s="1435"/>
      <c r="AC102" s="1435"/>
      <c r="AD102" s="1435"/>
      <c r="AE102" s="1435"/>
      <c r="AF102" s="1436"/>
      <c r="AG102" s="1049"/>
      <c r="AH102" s="1045"/>
      <c r="AI102" s="1043"/>
      <c r="AJ102" s="323"/>
      <c r="AK102" s="981"/>
      <c r="AL102" s="1024"/>
      <c r="AM102" s="1024"/>
      <c r="AN102" s="968"/>
      <c r="AO102" s="979"/>
      <c r="AP102" s="1024"/>
      <c r="AQ102" s="1023"/>
      <c r="AR102" s="1035"/>
      <c r="AS102" s="1031"/>
      <c r="AT102" s="1019"/>
      <c r="AU102" s="362"/>
      <c r="AV102" s="975"/>
      <c r="AW102" s="1017"/>
      <c r="AX102" s="1017"/>
      <c r="AY102" s="1037"/>
      <c r="AZ102" s="980"/>
      <c r="BA102" s="362"/>
      <c r="BB102" s="362"/>
      <c r="BC102" s="362"/>
      <c r="BD102" s="362"/>
      <c r="BE102" s="362"/>
      <c r="BF102" s="362"/>
      <c r="BG102" s="362"/>
      <c r="BH102" s="362"/>
      <c r="BI102" s="362"/>
      <c r="BJ102" s="362"/>
      <c r="BK102" s="362"/>
      <c r="BL102" s="362"/>
      <c r="BM102" s="362"/>
      <c r="BN102" s="1510"/>
      <c r="BO102" s="1024"/>
      <c r="BP102" s="1024"/>
      <c r="BQ102" s="1090"/>
      <c r="BR102" s="362"/>
    </row>
    <row r="103" spans="2:70" s="324" customFormat="1" ht="21" customHeight="1" x14ac:dyDescent="0.15">
      <c r="B103" s="1101">
        <v>29</v>
      </c>
      <c r="C103" s="1456"/>
      <c r="D103" s="1457"/>
      <c r="E103" s="1458"/>
      <c r="F103" s="1467" t="s">
        <v>39</v>
      </c>
      <c r="G103" s="1467"/>
      <c r="H103" s="1468"/>
      <c r="I103" s="1445" t="s">
        <v>630</v>
      </c>
      <c r="J103" s="1111"/>
      <c r="K103" s="1111"/>
      <c r="L103" s="1111"/>
      <c r="M103" s="1111"/>
      <c r="N103" s="1111"/>
      <c r="O103" s="1111"/>
      <c r="P103" s="1111"/>
      <c r="Q103" s="1111"/>
      <c r="R103" s="1111"/>
      <c r="S103" s="1111"/>
      <c r="T103" s="1111"/>
      <c r="U103" s="1462" t="s">
        <v>467</v>
      </c>
      <c r="V103" s="1463"/>
      <c r="W103" s="1463"/>
      <c r="X103" s="1463"/>
      <c r="Y103" s="1463"/>
      <c r="Z103" s="1463"/>
      <c r="AA103" s="1463"/>
      <c r="AB103" s="1463"/>
      <c r="AC103" s="1463"/>
      <c r="AD103" s="1463"/>
      <c r="AE103" s="1463"/>
      <c r="AF103" s="1464"/>
      <c r="AG103" s="1048"/>
      <c r="AH103" s="1045"/>
      <c r="AI103" s="1041"/>
      <c r="AJ103" s="323"/>
      <c r="AK103" s="981">
        <v>2</v>
      </c>
      <c r="AL103" s="1024">
        <v>2</v>
      </c>
      <c r="AM103" s="1044">
        <f>IF($AG103="該当無",0,IF($AG$99="×",0,1))</f>
        <v>1</v>
      </c>
      <c r="AN103" s="968">
        <v>1</v>
      </c>
      <c r="AO103" s="976"/>
      <c r="AP103" s="1024">
        <f>$AK103*$AM103*$AN103</f>
        <v>2</v>
      </c>
      <c r="AQ103" s="1021">
        <f>$AP103*31/$AS$11</f>
        <v>2</v>
      </c>
      <c r="AR103" s="1034"/>
      <c r="AS103" s="1029">
        <f>IF($AG103=-1,$AG103*$AO103,IF($AP103=0,0,$AG103/$AL103*$AQ103))</f>
        <v>0</v>
      </c>
      <c r="AT103" s="1018"/>
      <c r="AU103" s="362"/>
      <c r="AV103" s="973">
        <f>IF($AG$99="×","該当無",2)</f>
        <v>2</v>
      </c>
      <c r="AW103" s="1015">
        <f>IF($AG$99="×","該当無",1)</f>
        <v>1</v>
      </c>
      <c r="AX103" s="1015">
        <f>IF($AG$99="×","該当無",0)</f>
        <v>0</v>
      </c>
      <c r="AY103" s="1026" t="s">
        <v>8</v>
      </c>
      <c r="AZ103" s="970"/>
      <c r="BA103" s="362"/>
      <c r="BB103" s="362"/>
      <c r="BC103" s="362"/>
      <c r="BD103" s="362"/>
      <c r="BE103" s="362"/>
      <c r="BF103" s="362"/>
      <c r="BG103" s="362"/>
      <c r="BH103" s="362"/>
      <c r="BI103" s="362"/>
      <c r="BJ103" s="362"/>
      <c r="BK103" s="362"/>
      <c r="BL103" s="362"/>
      <c r="BM103" s="362"/>
      <c r="BN103" s="1510" t="str">
        <f>IF($AG103=0,"今年度","")</f>
        <v>今年度</v>
      </c>
      <c r="BO103" s="1024" t="str">
        <f>IF($AG103=0,"来年度","")</f>
        <v>来年度</v>
      </c>
      <c r="BP103" s="1024" t="str">
        <f>IF($AG103=0,"再来年度","")</f>
        <v>再来年度</v>
      </c>
      <c r="BQ103" s="1090" t="str">
        <f>IF($AG103=0,"未定","")</f>
        <v>未定</v>
      </c>
      <c r="BR103" s="362"/>
    </row>
    <row r="104" spans="2:70" s="324" customFormat="1" ht="21" customHeight="1" x14ac:dyDescent="0.15">
      <c r="B104" s="1102"/>
      <c r="C104" s="1456"/>
      <c r="D104" s="1457"/>
      <c r="E104" s="1458"/>
      <c r="F104" s="1282"/>
      <c r="G104" s="1282"/>
      <c r="H104" s="1283"/>
      <c r="I104" s="1156"/>
      <c r="J104" s="1114"/>
      <c r="K104" s="1114"/>
      <c r="L104" s="1114"/>
      <c r="M104" s="1114"/>
      <c r="N104" s="1114"/>
      <c r="O104" s="1114"/>
      <c r="P104" s="1114"/>
      <c r="Q104" s="1114"/>
      <c r="R104" s="1114"/>
      <c r="S104" s="1114"/>
      <c r="T104" s="1114"/>
      <c r="U104" s="1431"/>
      <c r="V104" s="1432"/>
      <c r="W104" s="1432"/>
      <c r="X104" s="1432"/>
      <c r="Y104" s="1432"/>
      <c r="Z104" s="1432"/>
      <c r="AA104" s="1432"/>
      <c r="AB104" s="1432"/>
      <c r="AC104" s="1432"/>
      <c r="AD104" s="1432"/>
      <c r="AE104" s="1432"/>
      <c r="AF104" s="1433"/>
      <c r="AG104" s="1049"/>
      <c r="AH104" s="1045"/>
      <c r="AI104" s="1042"/>
      <c r="AJ104" s="323"/>
      <c r="AK104" s="981"/>
      <c r="AL104" s="1024"/>
      <c r="AM104" s="1024"/>
      <c r="AN104" s="968"/>
      <c r="AO104" s="977"/>
      <c r="AP104" s="1024"/>
      <c r="AQ104" s="1022"/>
      <c r="AR104" s="1035"/>
      <c r="AS104" s="1030"/>
      <c r="AT104" s="1019"/>
      <c r="AU104" s="362"/>
      <c r="AV104" s="974"/>
      <c r="AW104" s="1016"/>
      <c r="AX104" s="1016"/>
      <c r="AY104" s="1027"/>
      <c r="AZ104" s="971"/>
      <c r="BA104" s="362"/>
      <c r="BB104" s="362"/>
      <c r="BC104" s="362"/>
      <c r="BD104" s="362"/>
      <c r="BE104" s="362"/>
      <c r="BF104" s="362"/>
      <c r="BG104" s="362"/>
      <c r="BH104" s="362"/>
      <c r="BI104" s="362"/>
      <c r="BJ104" s="362"/>
      <c r="BK104" s="362"/>
      <c r="BL104" s="362"/>
      <c r="BM104" s="362"/>
      <c r="BN104" s="1510"/>
      <c r="BO104" s="1024"/>
      <c r="BP104" s="1024"/>
      <c r="BQ104" s="1090"/>
      <c r="BR104" s="362"/>
    </row>
    <row r="105" spans="2:70" s="324" customFormat="1" ht="21" customHeight="1" x14ac:dyDescent="0.15">
      <c r="B105" s="1132"/>
      <c r="C105" s="1456"/>
      <c r="D105" s="1457"/>
      <c r="E105" s="1458"/>
      <c r="F105" s="1465"/>
      <c r="G105" s="1465"/>
      <c r="H105" s="1466"/>
      <c r="I105" s="1157"/>
      <c r="J105" s="1158"/>
      <c r="K105" s="1158"/>
      <c r="L105" s="1158"/>
      <c r="M105" s="1158"/>
      <c r="N105" s="1158"/>
      <c r="O105" s="1158"/>
      <c r="P105" s="1158"/>
      <c r="Q105" s="1158"/>
      <c r="R105" s="1158"/>
      <c r="S105" s="1158"/>
      <c r="T105" s="1158"/>
      <c r="U105" s="1434"/>
      <c r="V105" s="1435"/>
      <c r="W105" s="1435"/>
      <c r="X105" s="1435"/>
      <c r="Y105" s="1435"/>
      <c r="Z105" s="1435"/>
      <c r="AA105" s="1435"/>
      <c r="AB105" s="1435"/>
      <c r="AC105" s="1435"/>
      <c r="AD105" s="1435"/>
      <c r="AE105" s="1435"/>
      <c r="AF105" s="1436"/>
      <c r="AG105" s="1049"/>
      <c r="AH105" s="1045"/>
      <c r="AI105" s="1043"/>
      <c r="AJ105" s="323"/>
      <c r="AK105" s="981"/>
      <c r="AL105" s="1024"/>
      <c r="AM105" s="1024"/>
      <c r="AN105" s="968"/>
      <c r="AO105" s="979"/>
      <c r="AP105" s="1024"/>
      <c r="AQ105" s="1023"/>
      <c r="AR105" s="1035"/>
      <c r="AS105" s="1031"/>
      <c r="AT105" s="1019"/>
      <c r="AU105" s="362"/>
      <c r="AV105" s="975"/>
      <c r="AW105" s="1017"/>
      <c r="AX105" s="1017"/>
      <c r="AY105" s="1037"/>
      <c r="AZ105" s="980"/>
      <c r="BA105" s="362"/>
      <c r="BB105" s="362"/>
      <c r="BC105" s="362"/>
      <c r="BD105" s="362"/>
      <c r="BE105" s="362"/>
      <c r="BF105" s="362"/>
      <c r="BG105" s="362"/>
      <c r="BH105" s="362"/>
      <c r="BI105" s="362"/>
      <c r="BJ105" s="362"/>
      <c r="BK105" s="362"/>
      <c r="BL105" s="362"/>
      <c r="BM105" s="362"/>
      <c r="BN105" s="1510"/>
      <c r="BO105" s="1024"/>
      <c r="BP105" s="1024"/>
      <c r="BQ105" s="1090"/>
      <c r="BR105" s="362"/>
    </row>
    <row r="106" spans="2:70" s="324" customFormat="1" ht="21" customHeight="1" x14ac:dyDescent="0.15">
      <c r="B106" s="1101">
        <v>30</v>
      </c>
      <c r="C106" s="1456"/>
      <c r="D106" s="1457"/>
      <c r="E106" s="1458"/>
      <c r="F106" s="1467" t="s">
        <v>40</v>
      </c>
      <c r="G106" s="1467"/>
      <c r="H106" s="1468"/>
      <c r="I106" s="1164" t="s">
        <v>631</v>
      </c>
      <c r="J106" s="1164"/>
      <c r="K106" s="1164"/>
      <c r="L106" s="1164"/>
      <c r="M106" s="1164"/>
      <c r="N106" s="1164"/>
      <c r="O106" s="1164"/>
      <c r="P106" s="1164"/>
      <c r="Q106" s="1164"/>
      <c r="R106" s="1164"/>
      <c r="S106" s="1164"/>
      <c r="T106" s="1229"/>
      <c r="U106" s="1462" t="s">
        <v>467</v>
      </c>
      <c r="V106" s="1463"/>
      <c r="W106" s="1463"/>
      <c r="X106" s="1463"/>
      <c r="Y106" s="1463"/>
      <c r="Z106" s="1463"/>
      <c r="AA106" s="1463"/>
      <c r="AB106" s="1463"/>
      <c r="AC106" s="1463"/>
      <c r="AD106" s="1463"/>
      <c r="AE106" s="1463"/>
      <c r="AF106" s="1464"/>
      <c r="AG106" s="1048"/>
      <c r="AH106" s="1045"/>
      <c r="AI106" s="1041"/>
      <c r="AJ106" s="323"/>
      <c r="AK106" s="981">
        <v>2</v>
      </c>
      <c r="AL106" s="1024">
        <v>2</v>
      </c>
      <c r="AM106" s="1024">
        <f>IF($AG106="該当無",0,IF($AG$99="×",0,1))</f>
        <v>1</v>
      </c>
      <c r="AN106" s="968">
        <v>1</v>
      </c>
      <c r="AO106" s="976"/>
      <c r="AP106" s="1024">
        <f>$AK106*$AM106*$AN106</f>
        <v>2</v>
      </c>
      <c r="AQ106" s="1021">
        <f>$AP106*31/$AS$11</f>
        <v>2</v>
      </c>
      <c r="AR106" s="1034"/>
      <c r="AS106" s="1029">
        <f>IF($AG106=-1,$AG106*$AO106,IF($AP106=0,0,$AG106/$AL106*$AQ106))</f>
        <v>0</v>
      </c>
      <c r="AT106" s="1018"/>
      <c r="AU106" s="362"/>
      <c r="AV106" s="973">
        <f>IF($AG$99="×","該当無",2)</f>
        <v>2</v>
      </c>
      <c r="AW106" s="1015">
        <f>IF($AG$99="×","該当無",1)</f>
        <v>1</v>
      </c>
      <c r="AX106" s="1015">
        <f>IF($AG$99="×","該当無",0)</f>
        <v>0</v>
      </c>
      <c r="AY106" s="1026" t="s">
        <v>8</v>
      </c>
      <c r="AZ106" s="970"/>
      <c r="BA106" s="362"/>
      <c r="BC106" s="324" t="s">
        <v>117</v>
      </c>
      <c r="BD106" s="324" t="s">
        <v>110</v>
      </c>
      <c r="BE106" s="324" t="s">
        <v>69</v>
      </c>
      <c r="BF106" s="324" t="s">
        <v>70</v>
      </c>
      <c r="BG106" s="324" t="s">
        <v>119</v>
      </c>
      <c r="BH106" s="324" t="s">
        <v>71</v>
      </c>
      <c r="BI106" s="324" t="s">
        <v>120</v>
      </c>
      <c r="BJ106" s="324" t="s">
        <v>121</v>
      </c>
      <c r="BK106" s="324" t="s">
        <v>122</v>
      </c>
      <c r="BL106" s="324" t="s">
        <v>72</v>
      </c>
      <c r="BM106" s="362"/>
      <c r="BN106" s="1510" t="str">
        <f>IF($AG106=0,"今年度","")</f>
        <v>今年度</v>
      </c>
      <c r="BO106" s="1024" t="str">
        <f>IF($AG106=0,"来年度","")</f>
        <v>来年度</v>
      </c>
      <c r="BP106" s="1024" t="str">
        <f>IF($AG106=0,"再来年度","")</f>
        <v>再来年度</v>
      </c>
      <c r="BQ106" s="1090" t="str">
        <f>IF($AG106=0,"未定","")</f>
        <v>未定</v>
      </c>
      <c r="BR106" s="362"/>
    </row>
    <row r="107" spans="2:70" s="324" customFormat="1" ht="21" customHeight="1" x14ac:dyDescent="0.15">
      <c r="B107" s="1102"/>
      <c r="C107" s="1456"/>
      <c r="D107" s="1457"/>
      <c r="E107" s="1458"/>
      <c r="F107" s="1282"/>
      <c r="G107" s="1282"/>
      <c r="H107" s="1283"/>
      <c r="I107" s="1164"/>
      <c r="J107" s="1164"/>
      <c r="K107" s="1164"/>
      <c r="L107" s="1164"/>
      <c r="M107" s="1164"/>
      <c r="N107" s="1164"/>
      <c r="O107" s="1164"/>
      <c r="P107" s="1164"/>
      <c r="Q107" s="1164"/>
      <c r="R107" s="1164"/>
      <c r="S107" s="1164"/>
      <c r="T107" s="1229"/>
      <c r="U107" s="1431"/>
      <c r="V107" s="1432"/>
      <c r="W107" s="1432"/>
      <c r="X107" s="1432"/>
      <c r="Y107" s="1432"/>
      <c r="Z107" s="1432"/>
      <c r="AA107" s="1432"/>
      <c r="AB107" s="1432"/>
      <c r="AC107" s="1432"/>
      <c r="AD107" s="1432"/>
      <c r="AE107" s="1432"/>
      <c r="AF107" s="1433"/>
      <c r="AG107" s="1049"/>
      <c r="AH107" s="1045"/>
      <c r="AI107" s="1042"/>
      <c r="AJ107" s="323"/>
      <c r="AK107" s="981"/>
      <c r="AL107" s="1024"/>
      <c r="AM107" s="1024"/>
      <c r="AN107" s="968"/>
      <c r="AO107" s="977"/>
      <c r="AP107" s="1024"/>
      <c r="AQ107" s="1022"/>
      <c r="AR107" s="1035"/>
      <c r="AS107" s="1030"/>
      <c r="AT107" s="1019"/>
      <c r="AU107" s="362"/>
      <c r="AV107" s="974"/>
      <c r="AW107" s="1016"/>
      <c r="AX107" s="1016"/>
      <c r="AY107" s="1027"/>
      <c r="AZ107" s="971"/>
      <c r="BA107" s="362"/>
      <c r="BB107" s="373" t="s">
        <v>41</v>
      </c>
      <c r="BC107" s="324">
        <v>3</v>
      </c>
      <c r="BD107" s="324">
        <f>IF($AG$99="×",3,COUNTIF($AG$100:$AG$108,"該当無"))</f>
        <v>0</v>
      </c>
      <c r="BE107" s="324">
        <f>BC107-BD107</f>
        <v>3</v>
      </c>
      <c r="BF107" s="324">
        <f>IF($AG$99="×",0,COUNTIF($AG$100:$AG$108,"&gt;0"))</f>
        <v>0</v>
      </c>
      <c r="BG107" s="324">
        <f>IF($AG$99="×",0,COUNTIF($AG$100:$AG$108,"0"))</f>
        <v>0</v>
      </c>
      <c r="BH107" s="324">
        <f>BG107-BL107</f>
        <v>0</v>
      </c>
      <c r="BI107" s="324">
        <f>IF($AG$99="×",0,COUNTIF($AH$100:$AH$108,BI106))</f>
        <v>0</v>
      </c>
      <c r="BJ107" s="324">
        <f>IF($AG$99="×",0,COUNTIF($AH$100:$AH$108,BJ106))</f>
        <v>0</v>
      </c>
      <c r="BK107" s="324">
        <f>IF($AG$99="×",0,COUNTIF($AH$100:$AH$108,BK106))</f>
        <v>0</v>
      </c>
      <c r="BL107" s="324">
        <f>IF($AG$99="×",0,COUNTIF($AH$100:$AH$108,BL106))</f>
        <v>0</v>
      </c>
      <c r="BM107" s="362"/>
      <c r="BN107" s="1510"/>
      <c r="BO107" s="1024"/>
      <c r="BP107" s="1024"/>
      <c r="BQ107" s="1090"/>
      <c r="BR107" s="362"/>
    </row>
    <row r="108" spans="2:70" s="324" customFormat="1" ht="31.5" customHeight="1" x14ac:dyDescent="0.15">
      <c r="B108" s="1103"/>
      <c r="C108" s="1459"/>
      <c r="D108" s="1460"/>
      <c r="E108" s="1461"/>
      <c r="F108" s="1359"/>
      <c r="G108" s="1359"/>
      <c r="H108" s="1363"/>
      <c r="I108" s="1241"/>
      <c r="J108" s="1241"/>
      <c r="K108" s="1241"/>
      <c r="L108" s="1241"/>
      <c r="M108" s="1241"/>
      <c r="N108" s="1241"/>
      <c r="O108" s="1241"/>
      <c r="P108" s="1241"/>
      <c r="Q108" s="1241"/>
      <c r="R108" s="1241"/>
      <c r="S108" s="1241"/>
      <c r="T108" s="1182"/>
      <c r="U108" s="1469"/>
      <c r="V108" s="1470"/>
      <c r="W108" s="1470"/>
      <c r="X108" s="1470"/>
      <c r="Y108" s="1470"/>
      <c r="Z108" s="1470"/>
      <c r="AA108" s="1470"/>
      <c r="AB108" s="1470"/>
      <c r="AC108" s="1470"/>
      <c r="AD108" s="1470"/>
      <c r="AE108" s="1470"/>
      <c r="AF108" s="1471"/>
      <c r="AG108" s="1122"/>
      <c r="AH108" s="1211"/>
      <c r="AI108" s="1046"/>
      <c r="AJ108" s="323"/>
      <c r="AK108" s="1047"/>
      <c r="AL108" s="1025"/>
      <c r="AM108" s="1025"/>
      <c r="AN108" s="969"/>
      <c r="AO108" s="978"/>
      <c r="AP108" s="1025"/>
      <c r="AQ108" s="1054"/>
      <c r="AR108" s="1036"/>
      <c r="AS108" s="1051"/>
      <c r="AT108" s="1020"/>
      <c r="AU108" s="362"/>
      <c r="AV108" s="1032"/>
      <c r="AW108" s="1033"/>
      <c r="AX108" s="1033"/>
      <c r="AY108" s="1028"/>
      <c r="AZ108" s="972"/>
      <c r="BA108" s="362"/>
      <c r="BB108" s="424"/>
      <c r="BC108" s="424"/>
      <c r="BD108" s="424"/>
      <c r="BE108" s="424"/>
      <c r="BF108" s="424"/>
      <c r="BG108" s="424"/>
      <c r="BH108" s="424"/>
      <c r="BI108" s="424"/>
      <c r="BJ108" s="424"/>
      <c r="BK108" s="424"/>
      <c r="BL108" s="424"/>
      <c r="BM108" s="362"/>
      <c r="BN108" s="1510"/>
      <c r="BO108" s="1024"/>
      <c r="BP108" s="1024"/>
      <c r="BQ108" s="1090"/>
      <c r="BR108" s="362"/>
    </row>
    <row r="109" spans="2:70" s="424" customFormat="1" ht="13.5" customHeight="1" x14ac:dyDescent="0.15">
      <c r="AI109" s="428"/>
      <c r="AR109" s="427"/>
      <c r="AT109" s="427"/>
      <c r="BB109" s="426"/>
      <c r="BC109" s="443" t="s">
        <v>117</v>
      </c>
      <c r="BD109" s="443" t="s">
        <v>110</v>
      </c>
      <c r="BE109" s="443" t="s">
        <v>69</v>
      </c>
      <c r="BF109" s="443" t="s">
        <v>70</v>
      </c>
      <c r="BG109" s="443" t="s">
        <v>119</v>
      </c>
      <c r="BH109" s="443" t="s">
        <v>71</v>
      </c>
      <c r="BI109" s="443" t="s">
        <v>120</v>
      </c>
      <c r="BJ109" s="443" t="s">
        <v>121</v>
      </c>
      <c r="BK109" s="443" t="s">
        <v>122</v>
      </c>
      <c r="BL109" s="443" t="s">
        <v>72</v>
      </c>
      <c r="BM109" s="426"/>
      <c r="BN109" s="426"/>
    </row>
    <row r="110" spans="2:70" s="424" customFormat="1" ht="40.5" customHeight="1" x14ac:dyDescent="0.15">
      <c r="B110" s="429" t="s">
        <v>640</v>
      </c>
      <c r="AR110" s="427"/>
      <c r="AT110" s="427"/>
      <c r="BB110" s="388" t="s">
        <v>632</v>
      </c>
      <c r="BC110" s="426">
        <f t="shared" ref="BC110:BL110" si="0">BC97+BC107</f>
        <v>13</v>
      </c>
      <c r="BD110" s="369">
        <f t="shared" si="0"/>
        <v>0</v>
      </c>
      <c r="BE110" s="369">
        <f t="shared" si="0"/>
        <v>13</v>
      </c>
      <c r="BF110" s="369">
        <f t="shared" si="0"/>
        <v>0</v>
      </c>
      <c r="BG110" s="443">
        <f t="shared" si="0"/>
        <v>0</v>
      </c>
      <c r="BH110" s="369">
        <f t="shared" si="0"/>
        <v>0</v>
      </c>
      <c r="BI110" s="369">
        <f t="shared" si="0"/>
        <v>0</v>
      </c>
      <c r="BJ110" s="369">
        <f t="shared" si="0"/>
        <v>0</v>
      </c>
      <c r="BK110" s="369">
        <f t="shared" si="0"/>
        <v>0</v>
      </c>
      <c r="BL110" s="369">
        <f t="shared" si="0"/>
        <v>0</v>
      </c>
      <c r="BM110" s="432"/>
      <c r="BN110" s="432"/>
    </row>
    <row r="111" spans="2:70" s="424" customFormat="1" ht="114" customHeight="1" x14ac:dyDescent="0.15">
      <c r="B111" s="993" t="s">
        <v>634</v>
      </c>
      <c r="C111" s="993"/>
      <c r="D111" s="993"/>
      <c r="E111" s="993"/>
      <c r="F111" s="993"/>
      <c r="G111" s="993"/>
      <c r="H111" s="993"/>
      <c r="I111" s="993"/>
      <c r="J111" s="993"/>
      <c r="K111" s="993"/>
      <c r="L111" s="993"/>
      <c r="M111" s="993"/>
      <c r="N111" s="993"/>
      <c r="O111" s="993"/>
      <c r="P111" s="993"/>
      <c r="Q111" s="993"/>
      <c r="R111" s="993"/>
      <c r="S111" s="993"/>
      <c r="T111" s="993"/>
      <c r="U111" s="993"/>
      <c r="V111" s="993"/>
      <c r="W111" s="993"/>
      <c r="X111" s="993"/>
      <c r="Y111" s="993"/>
      <c r="Z111" s="993"/>
      <c r="AA111" s="993"/>
      <c r="AB111" s="993"/>
      <c r="AC111" s="993"/>
      <c r="AD111" s="993"/>
      <c r="AE111" s="993"/>
      <c r="AF111" s="993"/>
      <c r="AG111" s="993"/>
      <c r="AH111" s="993"/>
      <c r="AI111" s="993"/>
      <c r="AR111" s="427"/>
      <c r="AT111" s="427"/>
      <c r="BB111" s="427"/>
      <c r="BM111" s="425"/>
      <c r="BN111" s="425"/>
    </row>
    <row r="112" spans="2:70" s="424" customFormat="1" ht="9.75" customHeight="1" x14ac:dyDescent="0.15">
      <c r="B112" s="429"/>
      <c r="AR112" s="427"/>
      <c r="AT112" s="427"/>
    </row>
    <row r="113" spans="2:67" s="424" customFormat="1" ht="13.5" customHeight="1" x14ac:dyDescent="0.15">
      <c r="B113" s="994" t="s">
        <v>581</v>
      </c>
      <c r="C113" s="995" t="s">
        <v>582</v>
      </c>
      <c r="D113" s="995"/>
      <c r="E113" s="995"/>
      <c r="F113" s="995"/>
      <c r="G113" s="995"/>
      <c r="H113" s="995"/>
      <c r="I113" s="994" t="s">
        <v>583</v>
      </c>
      <c r="J113" s="994"/>
      <c r="K113" s="994"/>
      <c r="L113" s="994"/>
      <c r="M113" s="994"/>
      <c r="N113" s="994"/>
      <c r="O113" s="994"/>
      <c r="P113" s="994"/>
      <c r="Q113" s="994"/>
      <c r="R113" s="994"/>
      <c r="S113" s="994"/>
      <c r="T113" s="994"/>
      <c r="U113" s="994" t="s">
        <v>89</v>
      </c>
      <c r="V113" s="994"/>
      <c r="W113" s="994"/>
      <c r="X113" s="994"/>
      <c r="Y113" s="994"/>
      <c r="Z113" s="994"/>
      <c r="AA113" s="994"/>
      <c r="AB113" s="994"/>
      <c r="AC113" s="994"/>
      <c r="AD113" s="994"/>
      <c r="AE113" s="994"/>
      <c r="AF113" s="994"/>
      <c r="AG113" s="994" t="s">
        <v>90</v>
      </c>
      <c r="AH113" s="995" t="s">
        <v>74</v>
      </c>
      <c r="AI113" s="995"/>
      <c r="AR113" s="427"/>
      <c r="AT113" s="427"/>
      <c r="BB113" s="427" t="s">
        <v>633</v>
      </c>
      <c r="BC113" s="360" t="s">
        <v>117</v>
      </c>
      <c r="BD113" s="360" t="s">
        <v>110</v>
      </c>
      <c r="BE113" s="360" t="s">
        <v>69</v>
      </c>
      <c r="BF113" s="360" t="s">
        <v>70</v>
      </c>
      <c r="BG113" s="360" t="s">
        <v>119</v>
      </c>
      <c r="BH113" s="360" t="s">
        <v>71</v>
      </c>
      <c r="BI113" s="360" t="s">
        <v>120</v>
      </c>
      <c r="BJ113" s="360" t="s">
        <v>121</v>
      </c>
      <c r="BK113" s="360" t="s">
        <v>122</v>
      </c>
      <c r="BL113" s="360" t="s">
        <v>72</v>
      </c>
    </row>
    <row r="114" spans="2:67" s="424" customFormat="1" ht="13.5" customHeight="1" thickBot="1" x14ac:dyDescent="0.2">
      <c r="B114" s="994"/>
      <c r="C114" s="995"/>
      <c r="D114" s="995"/>
      <c r="E114" s="995"/>
      <c r="F114" s="995"/>
      <c r="G114" s="995"/>
      <c r="H114" s="995"/>
      <c r="I114" s="994"/>
      <c r="J114" s="994"/>
      <c r="K114" s="994"/>
      <c r="L114" s="994"/>
      <c r="M114" s="994"/>
      <c r="N114" s="994"/>
      <c r="O114" s="994"/>
      <c r="P114" s="994"/>
      <c r="Q114" s="994"/>
      <c r="R114" s="994"/>
      <c r="S114" s="994"/>
      <c r="T114" s="994"/>
      <c r="U114" s="994"/>
      <c r="V114" s="994"/>
      <c r="W114" s="994"/>
      <c r="X114" s="994"/>
      <c r="Y114" s="994"/>
      <c r="Z114" s="994"/>
      <c r="AA114" s="994"/>
      <c r="AB114" s="994"/>
      <c r="AC114" s="994"/>
      <c r="AD114" s="994"/>
      <c r="AE114" s="994"/>
      <c r="AF114" s="994"/>
      <c r="AG114" s="994"/>
      <c r="AH114" s="995"/>
      <c r="AI114" s="995"/>
      <c r="AO114" s="424" t="s">
        <v>591</v>
      </c>
      <c r="AR114" s="427"/>
      <c r="AT114" s="427"/>
      <c r="BB114" s="445" t="s">
        <v>117</v>
      </c>
      <c r="BC114" s="425">
        <f>SUM(BC53,BC66,BC110)</f>
        <v>30</v>
      </c>
      <c r="BD114" s="425">
        <f t="shared" ref="BD114:BL114" si="1">SUM(BD53,BD66,BD110)</f>
        <v>0</v>
      </c>
      <c r="BE114" s="425">
        <f t="shared" si="1"/>
        <v>30</v>
      </c>
      <c r="BF114" s="425">
        <f t="shared" si="1"/>
        <v>0</v>
      </c>
      <c r="BG114" s="425">
        <f t="shared" si="1"/>
        <v>0</v>
      </c>
      <c r="BH114" s="425">
        <f t="shared" si="1"/>
        <v>0</v>
      </c>
      <c r="BI114" s="425">
        <f t="shared" si="1"/>
        <v>0</v>
      </c>
      <c r="BJ114" s="425">
        <f t="shared" si="1"/>
        <v>0</v>
      </c>
      <c r="BK114" s="425">
        <f t="shared" si="1"/>
        <v>0</v>
      </c>
      <c r="BL114" s="425">
        <f t="shared" si="1"/>
        <v>0</v>
      </c>
    </row>
    <row r="115" spans="2:67" s="424" customFormat="1" ht="20.100000000000001" customHeight="1" thickBot="1" x14ac:dyDescent="0.2">
      <c r="B115" s="996">
        <v>1</v>
      </c>
      <c r="C115" s="997" t="s">
        <v>624</v>
      </c>
      <c r="D115" s="998"/>
      <c r="E115" s="999"/>
      <c r="F115" s="1012" t="s">
        <v>113</v>
      </c>
      <c r="G115" s="1013"/>
      <c r="H115" s="1014"/>
      <c r="I115" s="923" t="s">
        <v>619</v>
      </c>
      <c r="J115" s="924"/>
      <c r="K115" s="924"/>
      <c r="L115" s="924"/>
      <c r="M115" s="924"/>
      <c r="N115" s="924"/>
      <c r="O115" s="924"/>
      <c r="P115" s="924"/>
      <c r="Q115" s="924"/>
      <c r="R115" s="924"/>
      <c r="S115" s="924"/>
      <c r="T115" s="925"/>
      <c r="U115" s="923" t="s">
        <v>620</v>
      </c>
      <c r="V115" s="924"/>
      <c r="W115" s="924"/>
      <c r="X115" s="924"/>
      <c r="Y115" s="924"/>
      <c r="Z115" s="924"/>
      <c r="AA115" s="924"/>
      <c r="AB115" s="924"/>
      <c r="AC115" s="924"/>
      <c r="AD115" s="924"/>
      <c r="AE115" s="924"/>
      <c r="AF115" s="925"/>
      <c r="AG115" s="929"/>
      <c r="AH115" s="931"/>
      <c r="AI115" s="932"/>
      <c r="AO115" s="440" t="s">
        <v>592</v>
      </c>
      <c r="AP115" s="446" t="s">
        <v>593</v>
      </c>
      <c r="AQ115" s="442" t="s">
        <v>594</v>
      </c>
      <c r="AR115" s="427"/>
      <c r="AT115" s="427"/>
      <c r="BB115" s="427"/>
    </row>
    <row r="116" spans="2:67" s="424" customFormat="1" ht="20.100000000000001" customHeight="1" x14ac:dyDescent="0.15">
      <c r="B116" s="935"/>
      <c r="C116" s="1000"/>
      <c r="D116" s="1001"/>
      <c r="E116" s="1002"/>
      <c r="F116" s="936"/>
      <c r="G116" s="937"/>
      <c r="H116" s="938"/>
      <c r="I116" s="926"/>
      <c r="J116" s="927"/>
      <c r="K116" s="927"/>
      <c r="L116" s="927"/>
      <c r="M116" s="927"/>
      <c r="N116" s="927"/>
      <c r="O116" s="927"/>
      <c r="P116" s="927"/>
      <c r="Q116" s="927"/>
      <c r="R116" s="927"/>
      <c r="S116" s="927"/>
      <c r="T116" s="928"/>
      <c r="U116" s="926"/>
      <c r="V116" s="927"/>
      <c r="W116" s="927"/>
      <c r="X116" s="927"/>
      <c r="Y116" s="927"/>
      <c r="Z116" s="927"/>
      <c r="AA116" s="927"/>
      <c r="AB116" s="927"/>
      <c r="AC116" s="927"/>
      <c r="AD116" s="927"/>
      <c r="AE116" s="927"/>
      <c r="AF116" s="928"/>
      <c r="AG116" s="930"/>
      <c r="AH116" s="933"/>
      <c r="AI116" s="934"/>
      <c r="AR116" s="427"/>
      <c r="AT116" s="427"/>
    </row>
    <row r="117" spans="2:67" s="424" customFormat="1" ht="20.100000000000001" customHeight="1" thickBot="1" x14ac:dyDescent="0.2">
      <c r="B117" s="935"/>
      <c r="C117" s="1000"/>
      <c r="D117" s="1001"/>
      <c r="E117" s="1002"/>
      <c r="F117" s="936"/>
      <c r="G117" s="937"/>
      <c r="H117" s="938"/>
      <c r="I117" s="926"/>
      <c r="J117" s="927"/>
      <c r="K117" s="927"/>
      <c r="L117" s="927"/>
      <c r="M117" s="927"/>
      <c r="N117" s="927"/>
      <c r="O117" s="927"/>
      <c r="P117" s="927"/>
      <c r="Q117" s="927"/>
      <c r="R117" s="927"/>
      <c r="S117" s="927"/>
      <c r="T117" s="928"/>
      <c r="U117" s="926"/>
      <c r="V117" s="927"/>
      <c r="W117" s="927"/>
      <c r="X117" s="927"/>
      <c r="Y117" s="927"/>
      <c r="Z117" s="927"/>
      <c r="AA117" s="927"/>
      <c r="AB117" s="927"/>
      <c r="AC117" s="927"/>
      <c r="AD117" s="927"/>
      <c r="AE117" s="927"/>
      <c r="AF117" s="928"/>
      <c r="AG117" s="930"/>
      <c r="AH117" s="933"/>
      <c r="AI117" s="934"/>
      <c r="AR117" s="427"/>
      <c r="AT117" s="427"/>
    </row>
    <row r="118" spans="2:67" s="424" customFormat="1" ht="30" customHeight="1" thickBot="1" x14ac:dyDescent="0.2">
      <c r="B118" s="935">
        <v>2</v>
      </c>
      <c r="C118" s="1000"/>
      <c r="D118" s="1001"/>
      <c r="E118" s="1002"/>
      <c r="F118" s="936" t="s">
        <v>584</v>
      </c>
      <c r="G118" s="937"/>
      <c r="H118" s="938"/>
      <c r="I118" s="926" t="s">
        <v>647</v>
      </c>
      <c r="J118" s="927"/>
      <c r="K118" s="927"/>
      <c r="L118" s="927"/>
      <c r="M118" s="927"/>
      <c r="N118" s="927"/>
      <c r="O118" s="927"/>
      <c r="P118" s="927"/>
      <c r="Q118" s="927"/>
      <c r="R118" s="927"/>
      <c r="S118" s="927"/>
      <c r="T118" s="928"/>
      <c r="U118" s="939" t="s">
        <v>648</v>
      </c>
      <c r="V118" s="939"/>
      <c r="W118" s="939"/>
      <c r="X118" s="939"/>
      <c r="Y118" s="939"/>
      <c r="Z118" s="939"/>
      <c r="AA118" s="939"/>
      <c r="AB118" s="939"/>
      <c r="AC118" s="939"/>
      <c r="AD118" s="939"/>
      <c r="AE118" s="939"/>
      <c r="AF118" s="939"/>
      <c r="AG118" s="930"/>
      <c r="AH118" s="940"/>
      <c r="AI118" s="940"/>
      <c r="AO118" s="447" t="s">
        <v>592</v>
      </c>
      <c r="AP118" s="446" t="s">
        <v>593</v>
      </c>
      <c r="AQ118" s="442" t="s">
        <v>594</v>
      </c>
      <c r="AR118" s="427"/>
      <c r="AT118" s="427"/>
    </row>
    <row r="119" spans="2:67" s="424" customFormat="1" ht="30" customHeight="1" thickBot="1" x14ac:dyDescent="0.2">
      <c r="B119" s="935"/>
      <c r="C119" s="1000"/>
      <c r="D119" s="1001"/>
      <c r="E119" s="1002"/>
      <c r="F119" s="936"/>
      <c r="G119" s="937"/>
      <c r="H119" s="938"/>
      <c r="I119" s="926"/>
      <c r="J119" s="927"/>
      <c r="K119" s="927"/>
      <c r="L119" s="927"/>
      <c r="M119" s="927"/>
      <c r="N119" s="927"/>
      <c r="O119" s="927"/>
      <c r="P119" s="927"/>
      <c r="Q119" s="927"/>
      <c r="R119" s="927"/>
      <c r="S119" s="927"/>
      <c r="T119" s="928"/>
      <c r="U119" s="939"/>
      <c r="V119" s="939"/>
      <c r="W119" s="939"/>
      <c r="X119" s="939"/>
      <c r="Y119" s="939"/>
      <c r="Z119" s="939"/>
      <c r="AA119" s="939"/>
      <c r="AB119" s="939"/>
      <c r="AC119" s="939"/>
      <c r="AD119" s="939"/>
      <c r="AE119" s="939"/>
      <c r="AF119" s="939"/>
      <c r="AG119" s="930"/>
      <c r="AH119" s="940"/>
      <c r="AI119" s="940"/>
      <c r="AR119" s="427"/>
      <c r="AT119" s="427"/>
    </row>
    <row r="120" spans="2:67" s="424" customFormat="1" ht="30" customHeight="1" thickBot="1" x14ac:dyDescent="0.2">
      <c r="B120" s="935">
        <v>3</v>
      </c>
      <c r="C120" s="1000"/>
      <c r="D120" s="1001"/>
      <c r="E120" s="1002"/>
      <c r="F120" s="936" t="s">
        <v>585</v>
      </c>
      <c r="G120" s="937"/>
      <c r="H120" s="938"/>
      <c r="I120" s="926" t="s">
        <v>649</v>
      </c>
      <c r="J120" s="927"/>
      <c r="K120" s="927"/>
      <c r="L120" s="927"/>
      <c r="M120" s="927"/>
      <c r="N120" s="927"/>
      <c r="O120" s="927"/>
      <c r="P120" s="927"/>
      <c r="Q120" s="927"/>
      <c r="R120" s="927"/>
      <c r="S120" s="927"/>
      <c r="T120" s="928"/>
      <c r="U120" s="939" t="s">
        <v>650</v>
      </c>
      <c r="V120" s="939"/>
      <c r="W120" s="939"/>
      <c r="X120" s="939"/>
      <c r="Y120" s="939"/>
      <c r="Z120" s="939"/>
      <c r="AA120" s="939"/>
      <c r="AB120" s="939"/>
      <c r="AC120" s="939"/>
      <c r="AD120" s="939"/>
      <c r="AE120" s="939"/>
      <c r="AF120" s="939"/>
      <c r="AG120" s="942"/>
      <c r="AH120" s="940"/>
      <c r="AI120" s="940"/>
      <c r="AO120" s="447" t="s">
        <v>592</v>
      </c>
      <c r="AP120" s="446" t="s">
        <v>593</v>
      </c>
      <c r="AQ120" s="442" t="s">
        <v>594</v>
      </c>
      <c r="AR120" s="427"/>
      <c r="AT120" s="427"/>
    </row>
    <row r="121" spans="2:67" s="424" customFormat="1" ht="30" customHeight="1" thickBot="1" x14ac:dyDescent="0.2">
      <c r="B121" s="935"/>
      <c r="C121" s="1000"/>
      <c r="D121" s="1001"/>
      <c r="E121" s="1002"/>
      <c r="F121" s="936"/>
      <c r="G121" s="937"/>
      <c r="H121" s="938"/>
      <c r="I121" s="926"/>
      <c r="J121" s="927"/>
      <c r="K121" s="927"/>
      <c r="L121" s="927"/>
      <c r="M121" s="927"/>
      <c r="N121" s="927"/>
      <c r="O121" s="927"/>
      <c r="P121" s="927"/>
      <c r="Q121" s="927"/>
      <c r="R121" s="927"/>
      <c r="S121" s="927"/>
      <c r="T121" s="928"/>
      <c r="U121" s="939"/>
      <c r="V121" s="939"/>
      <c r="W121" s="939"/>
      <c r="X121" s="939"/>
      <c r="Y121" s="939"/>
      <c r="Z121" s="939"/>
      <c r="AA121" s="939"/>
      <c r="AB121" s="939"/>
      <c r="AC121" s="939"/>
      <c r="AD121" s="939"/>
      <c r="AE121" s="939"/>
      <c r="AF121" s="939"/>
      <c r="AG121" s="943"/>
      <c r="AH121" s="940"/>
      <c r="AI121" s="940"/>
      <c r="AR121" s="427"/>
      <c r="AT121" s="427"/>
    </row>
    <row r="122" spans="2:67" s="424" customFormat="1" ht="38.25" customHeight="1" thickBot="1" x14ac:dyDescent="0.2">
      <c r="B122" s="958">
        <v>4</v>
      </c>
      <c r="C122" s="1000"/>
      <c r="D122" s="1001"/>
      <c r="E122" s="1002"/>
      <c r="F122" s="1006" t="s">
        <v>586</v>
      </c>
      <c r="G122" s="1007"/>
      <c r="H122" s="1008"/>
      <c r="I122" s="982" t="s">
        <v>645</v>
      </c>
      <c r="J122" s="983"/>
      <c r="K122" s="983"/>
      <c r="L122" s="983"/>
      <c r="M122" s="983"/>
      <c r="N122" s="983"/>
      <c r="O122" s="983"/>
      <c r="P122" s="983"/>
      <c r="Q122" s="983"/>
      <c r="R122" s="983"/>
      <c r="S122" s="983"/>
      <c r="T122" s="984"/>
      <c r="U122" s="982" t="s">
        <v>641</v>
      </c>
      <c r="V122" s="983"/>
      <c r="W122" s="983"/>
      <c r="X122" s="983"/>
      <c r="Y122" s="983"/>
      <c r="Z122" s="983"/>
      <c r="AA122" s="983"/>
      <c r="AB122" s="983"/>
      <c r="AC122" s="983"/>
      <c r="AD122" s="983"/>
      <c r="AE122" s="983"/>
      <c r="AF122" s="984"/>
      <c r="AG122" s="942"/>
      <c r="AH122" s="989"/>
      <c r="AI122" s="990"/>
      <c r="AO122" s="448" t="s">
        <v>592</v>
      </c>
      <c r="AP122" s="447" t="s">
        <v>593</v>
      </c>
      <c r="AQ122" s="449" t="s">
        <v>594</v>
      </c>
      <c r="AR122" s="450" t="s">
        <v>595</v>
      </c>
      <c r="AS122" s="449" t="s">
        <v>616</v>
      </c>
      <c r="AT122" s="447" t="s">
        <v>617</v>
      </c>
    </row>
    <row r="123" spans="2:67" s="424" customFormat="1" ht="69" customHeight="1" x14ac:dyDescent="0.15">
      <c r="B123" s="959"/>
      <c r="C123" s="1000"/>
      <c r="D123" s="1001"/>
      <c r="E123" s="1002"/>
      <c r="F123" s="1009"/>
      <c r="G123" s="1010"/>
      <c r="H123" s="1011"/>
      <c r="I123" s="985"/>
      <c r="J123" s="986"/>
      <c r="K123" s="986"/>
      <c r="L123" s="986"/>
      <c r="M123" s="986"/>
      <c r="N123" s="986"/>
      <c r="O123" s="986"/>
      <c r="P123" s="986"/>
      <c r="Q123" s="986"/>
      <c r="R123" s="986"/>
      <c r="S123" s="986"/>
      <c r="T123" s="987"/>
      <c r="U123" s="985"/>
      <c r="V123" s="986"/>
      <c r="W123" s="986"/>
      <c r="X123" s="986"/>
      <c r="Y123" s="986"/>
      <c r="Z123" s="986"/>
      <c r="AA123" s="986"/>
      <c r="AB123" s="986"/>
      <c r="AC123" s="986"/>
      <c r="AD123" s="986"/>
      <c r="AE123" s="986"/>
      <c r="AF123" s="987"/>
      <c r="AG123" s="988"/>
      <c r="AH123" s="991"/>
      <c r="AI123" s="992"/>
      <c r="AR123" s="427"/>
    </row>
    <row r="124" spans="2:67" s="424" customFormat="1" ht="20.100000000000001" customHeight="1" x14ac:dyDescent="0.15">
      <c r="B124" s="958">
        <v>5</v>
      </c>
      <c r="C124" s="1000"/>
      <c r="D124" s="1001"/>
      <c r="E124" s="1002"/>
      <c r="F124" s="936" t="s">
        <v>587</v>
      </c>
      <c r="G124" s="937"/>
      <c r="H124" s="938"/>
      <c r="I124" s="960" t="s">
        <v>646</v>
      </c>
      <c r="J124" s="961"/>
      <c r="K124" s="961"/>
      <c r="L124" s="961"/>
      <c r="M124" s="961"/>
      <c r="N124" s="961"/>
      <c r="O124" s="961"/>
      <c r="P124" s="961"/>
      <c r="Q124" s="961"/>
      <c r="R124" s="961"/>
      <c r="S124" s="961"/>
      <c r="T124" s="962"/>
      <c r="U124" s="926" t="s">
        <v>596</v>
      </c>
      <c r="V124" s="927"/>
      <c r="W124" s="927"/>
      <c r="X124" s="927"/>
      <c r="Y124" s="927"/>
      <c r="Z124" s="927"/>
      <c r="AA124" s="927"/>
      <c r="AB124" s="927"/>
      <c r="AC124" s="927"/>
      <c r="AD124" s="927"/>
      <c r="AE124" s="927"/>
      <c r="AF124" s="928"/>
      <c r="AG124" s="430" t="s">
        <v>588</v>
      </c>
      <c r="AH124" s="989"/>
      <c r="AI124" s="990"/>
      <c r="AO124"/>
      <c r="AR124" s="427"/>
      <c r="AT124" s="427"/>
    </row>
    <row r="125" spans="2:67" s="424" customFormat="1" ht="20.100000000000001" customHeight="1" x14ac:dyDescent="0.15">
      <c r="B125" s="959"/>
      <c r="C125" s="1000"/>
      <c r="D125" s="1001"/>
      <c r="E125" s="1002"/>
      <c r="F125" s="936"/>
      <c r="G125" s="937"/>
      <c r="H125" s="938"/>
      <c r="I125" s="963"/>
      <c r="J125" s="964"/>
      <c r="K125" s="964"/>
      <c r="L125" s="964"/>
      <c r="M125" s="964"/>
      <c r="N125" s="964"/>
      <c r="O125" s="964"/>
      <c r="P125" s="964"/>
      <c r="Q125" s="964"/>
      <c r="R125" s="964"/>
      <c r="S125" s="964"/>
      <c r="T125" s="965"/>
      <c r="U125" s="926" t="s">
        <v>597</v>
      </c>
      <c r="V125" s="927"/>
      <c r="W125" s="927"/>
      <c r="X125" s="927"/>
      <c r="Y125" s="927"/>
      <c r="Z125" s="927"/>
      <c r="AA125" s="927"/>
      <c r="AB125" s="927"/>
      <c r="AC125" s="927"/>
      <c r="AD125" s="927"/>
      <c r="AE125" s="927"/>
      <c r="AF125" s="928"/>
      <c r="AG125" s="430" t="s">
        <v>588</v>
      </c>
      <c r="AH125" s="991"/>
      <c r="AI125" s="992"/>
      <c r="AO125"/>
      <c r="AR125" s="427"/>
      <c r="AT125" s="427"/>
      <c r="BC125" s="431"/>
      <c r="BD125" s="431"/>
      <c r="BE125" s="431"/>
      <c r="BF125" s="431"/>
      <c r="BG125" s="431"/>
      <c r="BH125" s="431"/>
      <c r="BI125" s="431"/>
      <c r="BJ125" s="431"/>
      <c r="BK125" s="431"/>
      <c r="BL125" s="431"/>
      <c r="BM125" s="431"/>
      <c r="BN125" s="431"/>
      <c r="BO125" s="431"/>
    </row>
    <row r="126" spans="2:67" s="424" customFormat="1" ht="20.100000000000001" customHeight="1" x14ac:dyDescent="0.15">
      <c r="B126" s="959"/>
      <c r="C126" s="1000"/>
      <c r="D126" s="1001"/>
      <c r="E126" s="1002"/>
      <c r="F126" s="936"/>
      <c r="G126" s="937"/>
      <c r="H126" s="938"/>
      <c r="I126" s="963"/>
      <c r="J126" s="964"/>
      <c r="K126" s="964"/>
      <c r="L126" s="964"/>
      <c r="M126" s="964"/>
      <c r="N126" s="964"/>
      <c r="O126" s="964"/>
      <c r="P126" s="964"/>
      <c r="Q126" s="964"/>
      <c r="R126" s="964"/>
      <c r="S126" s="964"/>
      <c r="T126" s="965"/>
      <c r="U126" s="926" t="s">
        <v>610</v>
      </c>
      <c r="V126" s="927"/>
      <c r="W126" s="927"/>
      <c r="X126" s="927"/>
      <c r="Y126" s="927"/>
      <c r="Z126" s="927"/>
      <c r="AA126" s="927"/>
      <c r="AB126" s="927"/>
      <c r="AC126" s="927"/>
      <c r="AD126" s="927"/>
      <c r="AE126" s="927"/>
      <c r="AF126" s="928"/>
      <c r="AG126" s="430" t="s">
        <v>588</v>
      </c>
      <c r="AH126" s="991"/>
      <c r="AI126" s="992"/>
      <c r="AR126" s="427"/>
      <c r="AT126" s="427"/>
      <c r="BC126" s="941"/>
      <c r="BD126" s="941"/>
      <c r="BE126" s="941"/>
      <c r="BF126" s="431"/>
      <c r="BG126" s="431"/>
      <c r="BH126" s="431"/>
      <c r="BI126" s="431"/>
      <c r="BJ126" s="431"/>
      <c r="BK126" s="431"/>
      <c r="BL126" s="431"/>
      <c r="BM126" s="431"/>
      <c r="BN126" s="431"/>
      <c r="BO126" s="431"/>
    </row>
    <row r="127" spans="2:67" s="424" customFormat="1" ht="20.100000000000001" customHeight="1" x14ac:dyDescent="0.15">
      <c r="B127" s="959"/>
      <c r="C127" s="1000"/>
      <c r="D127" s="1001"/>
      <c r="E127" s="1002"/>
      <c r="F127" s="936"/>
      <c r="G127" s="937"/>
      <c r="H127" s="938"/>
      <c r="I127" s="963"/>
      <c r="J127" s="964"/>
      <c r="K127" s="964"/>
      <c r="L127" s="964"/>
      <c r="M127" s="964"/>
      <c r="N127" s="964"/>
      <c r="O127" s="964"/>
      <c r="P127" s="964"/>
      <c r="Q127" s="964"/>
      <c r="R127" s="964"/>
      <c r="S127" s="964"/>
      <c r="T127" s="965"/>
      <c r="U127" s="926" t="s">
        <v>611</v>
      </c>
      <c r="V127" s="927"/>
      <c r="W127" s="927"/>
      <c r="X127" s="927"/>
      <c r="Y127" s="927"/>
      <c r="Z127" s="927"/>
      <c r="AA127" s="927"/>
      <c r="AB127" s="927"/>
      <c r="AC127" s="927"/>
      <c r="AD127" s="927"/>
      <c r="AE127" s="927"/>
      <c r="AF127" s="928"/>
      <c r="AG127" s="430" t="s">
        <v>588</v>
      </c>
      <c r="AH127" s="991"/>
      <c r="AI127" s="992"/>
      <c r="AR127" s="427"/>
      <c r="AT127" s="427"/>
      <c r="BC127" s="431"/>
      <c r="BD127" s="431"/>
      <c r="BE127" s="431"/>
      <c r="BF127" s="431"/>
      <c r="BG127" s="431"/>
      <c r="BH127" s="431"/>
      <c r="BI127" s="431"/>
      <c r="BJ127" s="431"/>
      <c r="BK127" s="431"/>
      <c r="BL127" s="431"/>
      <c r="BM127" s="431"/>
      <c r="BN127" s="431"/>
      <c r="BO127" s="431"/>
    </row>
    <row r="128" spans="2:67" s="424" customFormat="1" ht="20.100000000000001" customHeight="1" x14ac:dyDescent="0.15">
      <c r="B128" s="959"/>
      <c r="C128" s="1000"/>
      <c r="D128" s="1001"/>
      <c r="E128" s="1002"/>
      <c r="F128" s="936"/>
      <c r="G128" s="937"/>
      <c r="H128" s="938"/>
      <c r="I128" s="963"/>
      <c r="J128" s="964"/>
      <c r="K128" s="964"/>
      <c r="L128" s="964"/>
      <c r="M128" s="964"/>
      <c r="N128" s="964"/>
      <c r="O128" s="964"/>
      <c r="P128" s="964"/>
      <c r="Q128" s="964"/>
      <c r="R128" s="964"/>
      <c r="S128" s="964"/>
      <c r="T128" s="965"/>
      <c r="U128" s="926" t="s">
        <v>612</v>
      </c>
      <c r="V128" s="927"/>
      <c r="W128" s="927"/>
      <c r="X128" s="927"/>
      <c r="Y128" s="927"/>
      <c r="Z128" s="927"/>
      <c r="AA128" s="927"/>
      <c r="AB128" s="927"/>
      <c r="AC128" s="927"/>
      <c r="AD128" s="927"/>
      <c r="AE128" s="927"/>
      <c r="AF128" s="928"/>
      <c r="AG128" s="430" t="s">
        <v>588</v>
      </c>
      <c r="AH128" s="991"/>
      <c r="AI128" s="992"/>
      <c r="AR128" s="427"/>
      <c r="AT128" s="427"/>
      <c r="BC128" s="431"/>
      <c r="BD128" s="431"/>
      <c r="BE128" s="431"/>
      <c r="BF128" s="431"/>
      <c r="BG128" s="431"/>
      <c r="BH128" s="431"/>
      <c r="BI128" s="431"/>
      <c r="BJ128" s="431"/>
      <c r="BK128" s="431"/>
      <c r="BL128" s="431"/>
      <c r="BM128" s="431"/>
      <c r="BN128" s="431"/>
      <c r="BO128" s="431"/>
    </row>
    <row r="129" spans="2:67" s="424" customFormat="1" ht="30" customHeight="1" x14ac:dyDescent="0.15">
      <c r="B129" s="959"/>
      <c r="C129" s="1000"/>
      <c r="D129" s="1001"/>
      <c r="E129" s="1002"/>
      <c r="F129" s="936"/>
      <c r="G129" s="937"/>
      <c r="H129" s="938"/>
      <c r="I129" s="963"/>
      <c r="J129" s="964"/>
      <c r="K129" s="964"/>
      <c r="L129" s="964"/>
      <c r="M129" s="964"/>
      <c r="N129" s="964"/>
      <c r="O129" s="964"/>
      <c r="P129" s="964"/>
      <c r="Q129" s="964"/>
      <c r="R129" s="964"/>
      <c r="S129" s="964"/>
      <c r="T129" s="965"/>
      <c r="U129" s="926" t="s">
        <v>621</v>
      </c>
      <c r="V129" s="927"/>
      <c r="W129" s="927"/>
      <c r="X129" s="927"/>
      <c r="Y129" s="927"/>
      <c r="Z129" s="927"/>
      <c r="AA129" s="927"/>
      <c r="AB129" s="927"/>
      <c r="AC129" s="927"/>
      <c r="AD129" s="927"/>
      <c r="AE129" s="927"/>
      <c r="AF129" s="928"/>
      <c r="AG129" s="430" t="s">
        <v>588</v>
      </c>
      <c r="AH129" s="991"/>
      <c r="AI129" s="992"/>
      <c r="AR129" s="427"/>
      <c r="AT129" s="427"/>
      <c r="BC129" s="431"/>
      <c r="BD129" s="431"/>
      <c r="BE129" s="431"/>
      <c r="BF129" s="431"/>
      <c r="BG129" s="431"/>
      <c r="BH129" s="431"/>
      <c r="BI129" s="431"/>
      <c r="BJ129" s="431"/>
      <c r="BK129" s="431"/>
      <c r="BL129" s="431"/>
      <c r="BM129" s="431"/>
      <c r="BN129" s="431"/>
      <c r="BO129" s="431"/>
    </row>
    <row r="130" spans="2:67" s="424" customFormat="1" ht="20.100000000000001" customHeight="1" thickBot="1" x14ac:dyDescent="0.2">
      <c r="B130" s="959"/>
      <c r="C130" s="1000"/>
      <c r="D130" s="1001"/>
      <c r="E130" s="1002"/>
      <c r="F130" s="936"/>
      <c r="G130" s="937"/>
      <c r="H130" s="938"/>
      <c r="I130" s="963"/>
      <c r="J130" s="964"/>
      <c r="K130" s="964"/>
      <c r="L130" s="964"/>
      <c r="M130" s="964"/>
      <c r="N130" s="964"/>
      <c r="O130" s="964"/>
      <c r="P130" s="964"/>
      <c r="Q130" s="964"/>
      <c r="R130" s="964"/>
      <c r="S130" s="964"/>
      <c r="T130" s="965"/>
      <c r="U130" s="926" t="s">
        <v>613</v>
      </c>
      <c r="V130" s="927"/>
      <c r="W130" s="927"/>
      <c r="X130" s="927"/>
      <c r="Y130" s="927"/>
      <c r="Z130" s="927"/>
      <c r="AA130" s="927"/>
      <c r="AB130" s="927"/>
      <c r="AC130" s="927"/>
      <c r="AD130" s="927"/>
      <c r="AE130" s="927"/>
      <c r="AF130" s="928"/>
      <c r="AG130" s="430" t="s">
        <v>588</v>
      </c>
      <c r="AH130" s="991"/>
      <c r="AI130" s="992"/>
      <c r="AR130" s="427"/>
      <c r="AT130" s="427"/>
      <c r="BC130" s="431"/>
      <c r="BD130" s="431"/>
      <c r="BE130" s="431"/>
      <c r="BF130" s="431"/>
      <c r="BG130" s="431"/>
      <c r="BH130" s="431"/>
      <c r="BI130" s="431"/>
      <c r="BJ130" s="431"/>
      <c r="BK130" s="431"/>
      <c r="BL130" s="431"/>
      <c r="BM130" s="431"/>
      <c r="BN130" s="431"/>
      <c r="BO130" s="431"/>
    </row>
    <row r="131" spans="2:67" s="424" customFormat="1" ht="38.1" customHeight="1" thickBot="1" x14ac:dyDescent="0.2">
      <c r="B131" s="935">
        <v>6</v>
      </c>
      <c r="C131" s="1000"/>
      <c r="D131" s="1001"/>
      <c r="E131" s="1002"/>
      <c r="F131" s="936"/>
      <c r="G131" s="937"/>
      <c r="H131" s="938"/>
      <c r="I131" s="939" t="s">
        <v>639</v>
      </c>
      <c r="J131" s="939"/>
      <c r="K131" s="939"/>
      <c r="L131" s="939"/>
      <c r="M131" s="939"/>
      <c r="N131" s="939"/>
      <c r="O131" s="939"/>
      <c r="P131" s="939"/>
      <c r="Q131" s="939"/>
      <c r="R131" s="939"/>
      <c r="S131" s="939"/>
      <c r="T131" s="939"/>
      <c r="U131" s="939" t="s">
        <v>635</v>
      </c>
      <c r="V131" s="939"/>
      <c r="W131" s="939"/>
      <c r="X131" s="939"/>
      <c r="Y131" s="939"/>
      <c r="Z131" s="939"/>
      <c r="AA131" s="939"/>
      <c r="AB131" s="939"/>
      <c r="AC131" s="939"/>
      <c r="AD131" s="939"/>
      <c r="AE131" s="939"/>
      <c r="AF131" s="939"/>
      <c r="AG131" s="930"/>
      <c r="AH131" s="919" t="s">
        <v>644</v>
      </c>
      <c r="AI131" s="920"/>
      <c r="AO131" s="446" t="s">
        <v>592</v>
      </c>
      <c r="AP131" s="441" t="s">
        <v>593</v>
      </c>
      <c r="AQ131" s="446" t="s">
        <v>594</v>
      </c>
      <c r="AR131" s="441" t="s">
        <v>595</v>
      </c>
      <c r="AS131" s="446" t="s">
        <v>636</v>
      </c>
      <c r="AT131" s="444"/>
    </row>
    <row r="132" spans="2:67" s="424" customFormat="1" ht="38.1" customHeight="1" x14ac:dyDescent="0.15">
      <c r="B132" s="935"/>
      <c r="C132" s="1000"/>
      <c r="D132" s="1001"/>
      <c r="E132" s="1002"/>
      <c r="F132" s="936"/>
      <c r="G132" s="937"/>
      <c r="H132" s="938"/>
      <c r="I132" s="939"/>
      <c r="J132" s="939"/>
      <c r="K132" s="939"/>
      <c r="L132" s="939"/>
      <c r="M132" s="939"/>
      <c r="N132" s="939"/>
      <c r="O132" s="939"/>
      <c r="P132" s="939"/>
      <c r="Q132" s="939"/>
      <c r="R132" s="939"/>
      <c r="S132" s="939"/>
      <c r="T132" s="939"/>
      <c r="U132" s="939"/>
      <c r="V132" s="939"/>
      <c r="W132" s="939"/>
      <c r="X132" s="939"/>
      <c r="Y132" s="939"/>
      <c r="Z132" s="939"/>
      <c r="AA132" s="939"/>
      <c r="AB132" s="939"/>
      <c r="AC132" s="939"/>
      <c r="AD132" s="939"/>
      <c r="AE132" s="939"/>
      <c r="AF132" s="939"/>
      <c r="AG132" s="930"/>
      <c r="AH132" s="921"/>
      <c r="AI132" s="922"/>
      <c r="AR132" s="427"/>
    </row>
    <row r="133" spans="2:67" s="424" customFormat="1" ht="24.75" customHeight="1" thickBot="1" x14ac:dyDescent="0.2">
      <c r="B133" s="935"/>
      <c r="C133" s="1000"/>
      <c r="D133" s="1001"/>
      <c r="E133" s="1002"/>
      <c r="F133" s="936"/>
      <c r="G133" s="937"/>
      <c r="H133" s="938"/>
      <c r="I133" s="939"/>
      <c r="J133" s="939"/>
      <c r="K133" s="939"/>
      <c r="L133" s="939"/>
      <c r="M133" s="939"/>
      <c r="N133" s="939"/>
      <c r="O133" s="939"/>
      <c r="P133" s="939"/>
      <c r="Q133" s="939"/>
      <c r="R133" s="939"/>
      <c r="S133" s="939"/>
      <c r="T133" s="939"/>
      <c r="U133" s="939"/>
      <c r="V133" s="939"/>
      <c r="W133" s="939"/>
      <c r="X133" s="939"/>
      <c r="Y133" s="939"/>
      <c r="Z133" s="939"/>
      <c r="AA133" s="939"/>
      <c r="AB133" s="939"/>
      <c r="AC133" s="939"/>
      <c r="AD133" s="939"/>
      <c r="AE133" s="939"/>
      <c r="AF133" s="939"/>
      <c r="AG133" s="930"/>
      <c r="AH133" s="966"/>
      <c r="AI133" s="967"/>
      <c r="AR133" s="427"/>
    </row>
    <row r="134" spans="2:67" s="424" customFormat="1" ht="20.100000000000001" customHeight="1" thickBot="1" x14ac:dyDescent="0.2">
      <c r="B134" s="935">
        <v>7</v>
      </c>
      <c r="C134" s="1000"/>
      <c r="D134" s="1001"/>
      <c r="E134" s="1002"/>
      <c r="F134" s="936" t="s">
        <v>615</v>
      </c>
      <c r="G134" s="937"/>
      <c r="H134" s="938"/>
      <c r="I134" s="948" t="s">
        <v>614</v>
      </c>
      <c r="J134" s="949"/>
      <c r="K134" s="949"/>
      <c r="L134" s="949"/>
      <c r="M134" s="949"/>
      <c r="N134" s="949"/>
      <c r="O134" s="949"/>
      <c r="P134" s="949"/>
      <c r="Q134" s="949"/>
      <c r="R134" s="949"/>
      <c r="S134" s="949"/>
      <c r="T134" s="950"/>
      <c r="U134" s="939" t="s">
        <v>599</v>
      </c>
      <c r="V134" s="939"/>
      <c r="W134" s="939"/>
      <c r="X134" s="939"/>
      <c r="Y134" s="939"/>
      <c r="Z134" s="939"/>
      <c r="AA134" s="939"/>
      <c r="AB134" s="939"/>
      <c r="AC134" s="939"/>
      <c r="AD134" s="939"/>
      <c r="AE134" s="939"/>
      <c r="AF134" s="939"/>
      <c r="AG134" s="930"/>
      <c r="AH134" s="933"/>
      <c r="AI134" s="934"/>
      <c r="AO134" s="447" t="s">
        <v>592</v>
      </c>
      <c r="AP134" s="447" t="s">
        <v>593</v>
      </c>
      <c r="AR134" s="427"/>
      <c r="AT134" s="427"/>
    </row>
    <row r="135" spans="2:67" s="424" customFormat="1" ht="32.1" customHeight="1" x14ac:dyDescent="0.15">
      <c r="B135" s="944"/>
      <c r="C135" s="1003"/>
      <c r="D135" s="1004"/>
      <c r="E135" s="1005"/>
      <c r="F135" s="945"/>
      <c r="G135" s="946"/>
      <c r="H135" s="947"/>
      <c r="I135" s="951"/>
      <c r="J135" s="952"/>
      <c r="K135" s="952"/>
      <c r="L135" s="952"/>
      <c r="M135" s="952"/>
      <c r="N135" s="952"/>
      <c r="O135" s="952"/>
      <c r="P135" s="952"/>
      <c r="Q135" s="952"/>
      <c r="R135" s="952"/>
      <c r="S135" s="952"/>
      <c r="T135" s="953"/>
      <c r="U135" s="954"/>
      <c r="V135" s="954"/>
      <c r="W135" s="954"/>
      <c r="X135" s="954"/>
      <c r="Y135" s="954"/>
      <c r="Z135" s="954"/>
      <c r="AA135" s="954"/>
      <c r="AB135" s="954"/>
      <c r="AC135" s="954"/>
      <c r="AD135" s="954"/>
      <c r="AE135" s="954"/>
      <c r="AF135" s="954"/>
      <c r="AG135" s="955"/>
      <c r="AH135" s="956"/>
      <c r="AI135" s="957"/>
      <c r="AR135" s="427"/>
      <c r="AT135" s="427"/>
    </row>
    <row r="136" spans="2:67" s="424" customFormat="1" ht="13.5" customHeight="1" x14ac:dyDescent="0.15">
      <c r="AO136" s="444"/>
      <c r="AR136" s="427"/>
    </row>
    <row r="137" spans="2:67" s="424" customFormat="1" ht="13.5" customHeight="1" x14ac:dyDescent="0.15">
      <c r="AR137" s="427"/>
    </row>
    <row r="138" spans="2:67" s="424" customFormat="1" ht="13.5" customHeight="1" x14ac:dyDescent="0.15">
      <c r="AR138" s="427"/>
    </row>
    <row r="139" spans="2:67" s="424" customFormat="1" ht="13.5" customHeight="1" x14ac:dyDescent="0.15">
      <c r="AR139" s="427"/>
    </row>
  </sheetData>
  <sheetProtection selectLockedCells="1"/>
  <mergeCells count="880">
    <mergeCell ref="BN13:BQ14"/>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BN93:BN95"/>
    <mergeCell ref="BO93:BO95"/>
    <mergeCell ref="BP93:BP95"/>
    <mergeCell ref="BQ93:BQ95"/>
    <mergeCell ref="BN96:BN98"/>
    <mergeCell ref="BO96:BO98"/>
    <mergeCell ref="BP96:BP98"/>
    <mergeCell ref="BQ96:BQ98"/>
    <mergeCell ref="BN75:BN77"/>
    <mergeCell ref="BO75:BO77"/>
    <mergeCell ref="BP75:BP77"/>
    <mergeCell ref="BQ75:BQ77"/>
    <mergeCell ref="BN78:BN80"/>
    <mergeCell ref="BO78:BO80"/>
    <mergeCell ref="BN84:BN86"/>
    <mergeCell ref="BO84:BO86"/>
    <mergeCell ref="BP84:BP86"/>
    <mergeCell ref="BQ84:BQ86"/>
    <mergeCell ref="BP78:BP80"/>
    <mergeCell ref="BQ78:BQ80"/>
    <mergeCell ref="BN81:BN83"/>
    <mergeCell ref="BO81:BO83"/>
    <mergeCell ref="BP81:BP83"/>
    <mergeCell ref="BQ81:BQ83"/>
    <mergeCell ref="BN43:BN45"/>
    <mergeCell ref="BO43:BO45"/>
    <mergeCell ref="BP43:BP45"/>
    <mergeCell ref="BN90:BN92"/>
    <mergeCell ref="BO90:BO92"/>
    <mergeCell ref="BP90:BP92"/>
    <mergeCell ref="BQ90:BQ92"/>
    <mergeCell ref="BN87:BN89"/>
    <mergeCell ref="BO87:BO89"/>
    <mergeCell ref="BP87:BP89"/>
    <mergeCell ref="BQ87:BQ89"/>
    <mergeCell ref="BN56:BN58"/>
    <mergeCell ref="BO56:BO58"/>
    <mergeCell ref="BP56:BP58"/>
    <mergeCell ref="BQ56:BQ58"/>
    <mergeCell ref="BN59:BN61"/>
    <mergeCell ref="BO59:BO61"/>
    <mergeCell ref="BP59:BP61"/>
    <mergeCell ref="BQ59:BQ61"/>
    <mergeCell ref="BN62:BN64"/>
    <mergeCell ref="BO62:BO64"/>
    <mergeCell ref="BP62:BP64"/>
    <mergeCell ref="BQ62:BQ64"/>
    <mergeCell ref="BO69:BO71"/>
    <mergeCell ref="BO65:BO67"/>
    <mergeCell ref="BP65:BP67"/>
    <mergeCell ref="BQ65:BQ67"/>
    <mergeCell ref="BN72:BN74"/>
    <mergeCell ref="BO72:BO74"/>
    <mergeCell ref="BP72:BP74"/>
    <mergeCell ref="BQ72:BQ74"/>
    <mergeCell ref="BN69:BN71"/>
    <mergeCell ref="BN46:BN48"/>
    <mergeCell ref="BO46:BO48"/>
    <mergeCell ref="BP46:BP48"/>
    <mergeCell ref="BQ46:BQ48"/>
    <mergeCell ref="BN52:BN54"/>
    <mergeCell ref="BO52:BO54"/>
    <mergeCell ref="BP52:BP54"/>
    <mergeCell ref="BQ52:BQ54"/>
    <mergeCell ref="BN49:BN51"/>
    <mergeCell ref="BO49:BO51"/>
    <mergeCell ref="BP49:BP51"/>
    <mergeCell ref="BQ49:BQ51"/>
    <mergeCell ref="BP69:BP71"/>
    <mergeCell ref="BQ69:BQ71"/>
    <mergeCell ref="BN65:BN67"/>
    <mergeCell ref="BQ43:BQ45"/>
    <mergeCell ref="BN16:BN18"/>
    <mergeCell ref="BO16:BO18"/>
    <mergeCell ref="BP16:BP18"/>
    <mergeCell ref="BQ16:BQ18"/>
    <mergeCell ref="AW43:AW45"/>
    <mergeCell ref="AW25:AW27"/>
    <mergeCell ref="AX25:AX27"/>
    <mergeCell ref="AY28:AY30"/>
    <mergeCell ref="AZ28:AZ30"/>
    <mergeCell ref="BP28:BP30"/>
    <mergeCell ref="BN31:BN33"/>
    <mergeCell ref="BO31:BO33"/>
    <mergeCell ref="BP31:BP33"/>
    <mergeCell ref="BN37:BN39"/>
    <mergeCell ref="BN25:BN27"/>
    <mergeCell ref="BO25:BO27"/>
    <mergeCell ref="BP25:BP27"/>
    <mergeCell ref="BQ25:BQ27"/>
    <mergeCell ref="BN28:BN30"/>
    <mergeCell ref="BO28:BO30"/>
    <mergeCell ref="AZ40:AZ42"/>
    <mergeCell ref="AY40:AY42"/>
    <mergeCell ref="AX37:AX39"/>
    <mergeCell ref="AV19:AV21"/>
    <mergeCell ref="BQ28:BQ30"/>
    <mergeCell ref="BP19:BP21"/>
    <mergeCell ref="BQ19:BQ21"/>
    <mergeCell ref="BN22:BN24"/>
    <mergeCell ref="BO22:BO24"/>
    <mergeCell ref="BP22:BP24"/>
    <mergeCell ref="BQ22:BQ24"/>
    <mergeCell ref="BN19:BN21"/>
    <mergeCell ref="BO19:BO21"/>
    <mergeCell ref="AW19:AW21"/>
    <mergeCell ref="AX19:AX21"/>
    <mergeCell ref="AV25:AV27"/>
    <mergeCell ref="AX28:AX30"/>
    <mergeCell ref="AW28:AW30"/>
    <mergeCell ref="AW22:AW24"/>
    <mergeCell ref="AV22:AV24"/>
    <mergeCell ref="BQ31:BQ33"/>
    <mergeCell ref="BN34:BN36"/>
    <mergeCell ref="BO34:BO36"/>
    <mergeCell ref="BP34:BP36"/>
    <mergeCell ref="BQ34:BQ36"/>
    <mergeCell ref="BO37:BO39"/>
    <mergeCell ref="BP37:BP39"/>
    <mergeCell ref="BQ37:BQ39"/>
    <mergeCell ref="BN40:BN42"/>
    <mergeCell ref="BO40:BO42"/>
    <mergeCell ref="BP40:BP42"/>
    <mergeCell ref="BQ40:BQ42"/>
    <mergeCell ref="AX31:AX33"/>
    <mergeCell ref="AX34:AX36"/>
    <mergeCell ref="AZ37:AZ39"/>
    <mergeCell ref="AY37:AY39"/>
    <mergeCell ref="AY19:AY21"/>
    <mergeCell ref="AZ19:AZ21"/>
    <mergeCell ref="AZ22:AZ24"/>
    <mergeCell ref="AY22:AY24"/>
    <mergeCell ref="AZ25:AZ27"/>
    <mergeCell ref="AY25:AY27"/>
    <mergeCell ref="AZ34:AZ36"/>
    <mergeCell ref="AY31:AY33"/>
    <mergeCell ref="AZ31:AZ33"/>
    <mergeCell ref="AY34:AY36"/>
    <mergeCell ref="AX22:AX24"/>
    <mergeCell ref="B2:H3"/>
    <mergeCell ref="C16:E30"/>
    <mergeCell ref="F25:H27"/>
    <mergeCell ref="F28:H30"/>
    <mergeCell ref="I25:T27"/>
    <mergeCell ref="U25:AF27"/>
    <mergeCell ref="AR34:AR36"/>
    <mergeCell ref="AP34:AP36"/>
    <mergeCell ref="AQ34:AQ36"/>
    <mergeCell ref="I13:T14"/>
    <mergeCell ref="U13:AF14"/>
    <mergeCell ref="I16:T18"/>
    <mergeCell ref="U16:AF18"/>
    <mergeCell ref="AH19:AH21"/>
    <mergeCell ref="AH25:AH27"/>
    <mergeCell ref="AM34:AM36"/>
    <mergeCell ref="AI19:AI21"/>
    <mergeCell ref="I28:T30"/>
    <mergeCell ref="U28:AF30"/>
    <mergeCell ref="AG28:AG30"/>
    <mergeCell ref="AH28:AH30"/>
    <mergeCell ref="AL28:AL30"/>
    <mergeCell ref="AG25:AG27"/>
    <mergeCell ref="AG19:AG21"/>
    <mergeCell ref="AZ43:AZ45"/>
    <mergeCell ref="AY43:AY45"/>
    <mergeCell ref="AZ46:AZ48"/>
    <mergeCell ref="AY46:AY48"/>
    <mergeCell ref="AL49:AL51"/>
    <mergeCell ref="AL46:AL48"/>
    <mergeCell ref="AX46:AX48"/>
    <mergeCell ref="AO46:AO48"/>
    <mergeCell ref="AP46:AP48"/>
    <mergeCell ref="AV46:AV48"/>
    <mergeCell ref="AO49:AO51"/>
    <mergeCell ref="AP49:AP51"/>
    <mergeCell ref="AR49:AR51"/>
    <mergeCell ref="AQ46:AQ48"/>
    <mergeCell ref="AT49:AT51"/>
    <mergeCell ref="AT46:AT48"/>
    <mergeCell ref="AS43:AS45"/>
    <mergeCell ref="AT43:AT45"/>
    <mergeCell ref="AX43:AX45"/>
    <mergeCell ref="AZ49:AZ51"/>
    <mergeCell ref="AY49:AY51"/>
    <mergeCell ref="AR96:AR98"/>
    <mergeCell ref="AP96:AP98"/>
    <mergeCell ref="AQ96:AQ98"/>
    <mergeCell ref="AZ78:AZ80"/>
    <mergeCell ref="AV90:AV92"/>
    <mergeCell ref="AY78:AY80"/>
    <mergeCell ref="AY52:AY54"/>
    <mergeCell ref="AZ52:AZ54"/>
    <mergeCell ref="AY56:AY58"/>
    <mergeCell ref="AW56:AW58"/>
    <mergeCell ref="AX56:AX58"/>
    <mergeCell ref="AY59:AY61"/>
    <mergeCell ref="AZ59:AZ61"/>
    <mergeCell ref="AZ65:AZ67"/>
    <mergeCell ref="AW65:AW67"/>
    <mergeCell ref="AX65:AX67"/>
    <mergeCell ref="AW62:AW64"/>
    <mergeCell ref="AX62:AX64"/>
    <mergeCell ref="AZ56:AZ58"/>
    <mergeCell ref="AW59:AW61"/>
    <mergeCell ref="AX59:AX61"/>
    <mergeCell ref="AV56:AV58"/>
    <mergeCell ref="AY62:AY64"/>
    <mergeCell ref="AZ62:AZ64"/>
    <mergeCell ref="AQ93:AQ95"/>
    <mergeCell ref="AL100:AL102"/>
    <mergeCell ref="AM100:AM102"/>
    <mergeCell ref="AQ100:AQ102"/>
    <mergeCell ref="AL96:AL98"/>
    <mergeCell ref="AM96:AM98"/>
    <mergeCell ref="AO78:AO80"/>
    <mergeCell ref="AP78:AP80"/>
    <mergeCell ref="AK96:AK98"/>
    <mergeCell ref="AN96:AN98"/>
    <mergeCell ref="F96:H98"/>
    <mergeCell ref="I96:T98"/>
    <mergeCell ref="U96:AF98"/>
    <mergeCell ref="I100:T102"/>
    <mergeCell ref="AH96:AH98"/>
    <mergeCell ref="B100:B102"/>
    <mergeCell ref="C100:E108"/>
    <mergeCell ref="B103:B105"/>
    <mergeCell ref="B106:B108"/>
    <mergeCell ref="U103:AF105"/>
    <mergeCell ref="F100:H102"/>
    <mergeCell ref="F103:H105"/>
    <mergeCell ref="I103:T105"/>
    <mergeCell ref="F106:H108"/>
    <mergeCell ref="I106:T108"/>
    <mergeCell ref="AG106:AG108"/>
    <mergeCell ref="AH106:AH108"/>
    <mergeCell ref="U106:AF108"/>
    <mergeCell ref="AG100:AG102"/>
    <mergeCell ref="C87:E98"/>
    <mergeCell ref="F87:H92"/>
    <mergeCell ref="B93:B95"/>
    <mergeCell ref="F93:H95"/>
    <mergeCell ref="I93:T95"/>
    <mergeCell ref="AH84:AH86"/>
    <mergeCell ref="AI84:AI86"/>
    <mergeCell ref="AK84:AK86"/>
    <mergeCell ref="AL84:AL86"/>
    <mergeCell ref="AM84:AM86"/>
    <mergeCell ref="AH87:AH89"/>
    <mergeCell ref="AI87:AI89"/>
    <mergeCell ref="AK87:AK89"/>
    <mergeCell ref="AG90:AG92"/>
    <mergeCell ref="AH90:AH92"/>
    <mergeCell ref="AK90:AK92"/>
    <mergeCell ref="AL90:AL92"/>
    <mergeCell ref="U100:AF102"/>
    <mergeCell ref="B96:B98"/>
    <mergeCell ref="AP100:AP102"/>
    <mergeCell ref="U84:AF86"/>
    <mergeCell ref="C81:E86"/>
    <mergeCell ref="F81:H83"/>
    <mergeCell ref="U87:AF89"/>
    <mergeCell ref="AG87:AG89"/>
    <mergeCell ref="AL93:AL95"/>
    <mergeCell ref="AM90:AM92"/>
    <mergeCell ref="AN90:AN92"/>
    <mergeCell ref="AO90:AO92"/>
    <mergeCell ref="AM93:AM95"/>
    <mergeCell ref="AN93:AN95"/>
    <mergeCell ref="B81:B83"/>
    <mergeCell ref="U81:AF83"/>
    <mergeCell ref="AG81:AG83"/>
    <mergeCell ref="AH81:AH83"/>
    <mergeCell ref="I90:T92"/>
    <mergeCell ref="AI90:AI92"/>
    <mergeCell ref="I84:T86"/>
    <mergeCell ref="I81:T83"/>
    <mergeCell ref="AO100:AO102"/>
    <mergeCell ref="U90:AF92"/>
    <mergeCell ref="U93:AF95"/>
    <mergeCell ref="B90:B92"/>
    <mergeCell ref="U78:AF80"/>
    <mergeCell ref="AN84:AN86"/>
    <mergeCell ref="I87:T89"/>
    <mergeCell ref="B78:B80"/>
    <mergeCell ref="F78:H80"/>
    <mergeCell ref="I78:T80"/>
    <mergeCell ref="AI81:AI83"/>
    <mergeCell ref="AK81:AK83"/>
    <mergeCell ref="AL81:AL83"/>
    <mergeCell ref="AM81:AM83"/>
    <mergeCell ref="AN81:AN83"/>
    <mergeCell ref="AL87:AL89"/>
    <mergeCell ref="AM87:AM89"/>
    <mergeCell ref="AN87:AN89"/>
    <mergeCell ref="B84:B86"/>
    <mergeCell ref="F84:H86"/>
    <mergeCell ref="B87:B89"/>
    <mergeCell ref="AI78:AI80"/>
    <mergeCell ref="AK78:AK80"/>
    <mergeCell ref="AL78:AL80"/>
    <mergeCell ref="AM78:AM80"/>
    <mergeCell ref="AG78:AG80"/>
    <mergeCell ref="AH78:AH80"/>
    <mergeCell ref="AQ87:AQ89"/>
    <mergeCell ref="AO72:AO74"/>
    <mergeCell ref="U72:AF74"/>
    <mergeCell ref="AL72:AL74"/>
    <mergeCell ref="AM72:AM74"/>
    <mergeCell ref="AG72:AG74"/>
    <mergeCell ref="I75:T77"/>
    <mergeCell ref="U75:AF77"/>
    <mergeCell ref="AG75:AG77"/>
    <mergeCell ref="AH75:AH77"/>
    <mergeCell ref="AH72:AH74"/>
    <mergeCell ref="AK72:AK74"/>
    <mergeCell ref="AN75:AN77"/>
    <mergeCell ref="I72:T74"/>
    <mergeCell ref="AK75:AK77"/>
    <mergeCell ref="AL75:AL77"/>
    <mergeCell ref="AM75:AM77"/>
    <mergeCell ref="AN72:AN74"/>
    <mergeCell ref="AI72:AI74"/>
    <mergeCell ref="AI75:AI77"/>
    <mergeCell ref="AO75:AO77"/>
    <mergeCell ref="AO87:AO89"/>
    <mergeCell ref="AG84:AG86"/>
    <mergeCell ref="B69:B71"/>
    <mergeCell ref="C69:E80"/>
    <mergeCell ref="F69:H71"/>
    <mergeCell ref="I69:T71"/>
    <mergeCell ref="B72:B74"/>
    <mergeCell ref="F72:H77"/>
    <mergeCell ref="U69:AF71"/>
    <mergeCell ref="AN49:AN51"/>
    <mergeCell ref="AI49:AI51"/>
    <mergeCell ref="I49:T51"/>
    <mergeCell ref="U49:AF51"/>
    <mergeCell ref="B49:B51"/>
    <mergeCell ref="F49:H51"/>
    <mergeCell ref="B75:B77"/>
    <mergeCell ref="AG69:AG71"/>
    <mergeCell ref="AH69:AH71"/>
    <mergeCell ref="AN69:AN71"/>
    <mergeCell ref="AN78:AN80"/>
    <mergeCell ref="C46:E54"/>
    <mergeCell ref="F52:H54"/>
    <mergeCell ref="I52:T54"/>
    <mergeCell ref="U52:AF54"/>
    <mergeCell ref="F46:H48"/>
    <mergeCell ref="AK52:AK54"/>
    <mergeCell ref="I46:T48"/>
    <mergeCell ref="U46:AF48"/>
    <mergeCell ref="B52:B54"/>
    <mergeCell ref="B46:B48"/>
    <mergeCell ref="F43:H45"/>
    <mergeCell ref="U43:AF45"/>
    <mergeCell ref="B9:J9"/>
    <mergeCell ref="K9:T9"/>
    <mergeCell ref="B10:J10"/>
    <mergeCell ref="K10:T10"/>
    <mergeCell ref="B16:B18"/>
    <mergeCell ref="B25:B27"/>
    <mergeCell ref="B22:B24"/>
    <mergeCell ref="B19:B21"/>
    <mergeCell ref="B37:B39"/>
    <mergeCell ref="B34:B36"/>
    <mergeCell ref="F37:H39"/>
    <mergeCell ref="C40:E45"/>
    <mergeCell ref="F40:H42"/>
    <mergeCell ref="B28:B30"/>
    <mergeCell ref="B43:B45"/>
    <mergeCell ref="B31:B33"/>
    <mergeCell ref="C31:E39"/>
    <mergeCell ref="F31:H33"/>
    <mergeCell ref="AK6:AT10"/>
    <mergeCell ref="B7:J7"/>
    <mergeCell ref="K7:M7"/>
    <mergeCell ref="N7:T7"/>
    <mergeCell ref="B8:J8"/>
    <mergeCell ref="K8:T8"/>
    <mergeCell ref="AG13:AG14"/>
    <mergeCell ref="AH13:AH14"/>
    <mergeCell ref="AL13:AL14"/>
    <mergeCell ref="AF5:AF10"/>
    <mergeCell ref="Y10:Z10"/>
    <mergeCell ref="AA5:AE10"/>
    <mergeCell ref="O5:P5"/>
    <mergeCell ref="R5:S5"/>
    <mergeCell ref="B5:J5"/>
    <mergeCell ref="B6:J6"/>
    <mergeCell ref="K6:T6"/>
    <mergeCell ref="K5:M5"/>
    <mergeCell ref="B13:B14"/>
    <mergeCell ref="C13:H14"/>
    <mergeCell ref="AN13:AN14"/>
    <mergeCell ref="AI13:AI14"/>
    <mergeCell ref="AR13:AR14"/>
    <mergeCell ref="AQ13:AQ14"/>
    <mergeCell ref="AM13:AM14"/>
    <mergeCell ref="AK13:AK14"/>
    <mergeCell ref="I43:T45"/>
    <mergeCell ref="I37:T39"/>
    <mergeCell ref="B40:B42"/>
    <mergeCell ref="F16:H24"/>
    <mergeCell ref="AY16:AY18"/>
    <mergeCell ref="AZ16:AZ18"/>
    <mergeCell ref="AP13:AP14"/>
    <mergeCell ref="AO13:AO14"/>
    <mergeCell ref="AW16:AW18"/>
    <mergeCell ref="AV16:AV18"/>
    <mergeCell ref="AS13:AS14"/>
    <mergeCell ref="AT16:AT18"/>
    <mergeCell ref="AO16:AO18"/>
    <mergeCell ref="AT13:AT14"/>
    <mergeCell ref="AV13:AZ14"/>
    <mergeCell ref="AX16:AX18"/>
    <mergeCell ref="U22:AF24"/>
    <mergeCell ref="AT22:AT24"/>
    <mergeCell ref="I22:T24"/>
    <mergeCell ref="AR16:AR18"/>
    <mergeCell ref="AM16:AM18"/>
    <mergeCell ref="AK16:AK18"/>
    <mergeCell ref="AT19:AT21"/>
    <mergeCell ref="AG16:AG18"/>
    <mergeCell ref="AH16:AH18"/>
    <mergeCell ref="AN16:AN18"/>
    <mergeCell ref="AS25:AS27"/>
    <mergeCell ref="AQ25:AQ27"/>
    <mergeCell ref="AR25:AR27"/>
    <mergeCell ref="AT25:AT27"/>
    <mergeCell ref="AL22:AL24"/>
    <mergeCell ref="AP22:AP24"/>
    <mergeCell ref="AR22:AR24"/>
    <mergeCell ref="AQ22:AQ24"/>
    <mergeCell ref="AS22:AS24"/>
    <mergeCell ref="AI25:AI27"/>
    <mergeCell ref="AL16:AL18"/>
    <mergeCell ref="AI16:AI18"/>
    <mergeCell ref="AQ19:AQ21"/>
    <mergeCell ref="AR19:AR21"/>
    <mergeCell ref="AS19:AS21"/>
    <mergeCell ref="AP16:AP18"/>
    <mergeCell ref="AS16:AS18"/>
    <mergeCell ref="AQ16:AQ18"/>
    <mergeCell ref="AP19:AP21"/>
    <mergeCell ref="AL25:AL27"/>
    <mergeCell ref="I19:T21"/>
    <mergeCell ref="U19:AF21"/>
    <mergeCell ref="AL19:AL21"/>
    <mergeCell ref="AO19:AO21"/>
    <mergeCell ref="AM19:AM21"/>
    <mergeCell ref="AN19:AN21"/>
    <mergeCell ref="AM22:AM24"/>
    <mergeCell ref="AK19:AK21"/>
    <mergeCell ref="AI22:AI24"/>
    <mergeCell ref="AN22:AN24"/>
    <mergeCell ref="AK22:AK24"/>
    <mergeCell ref="AO22:AO24"/>
    <mergeCell ref="AK25:AK27"/>
    <mergeCell ref="AP28:AP30"/>
    <mergeCell ref="AR28:AR30"/>
    <mergeCell ref="AQ28:AQ30"/>
    <mergeCell ref="AN28:AN30"/>
    <mergeCell ref="AP25:AP27"/>
    <mergeCell ref="AM28:AM30"/>
    <mergeCell ref="AM25:AM27"/>
    <mergeCell ref="AO28:AO30"/>
    <mergeCell ref="AO25:AO27"/>
    <mergeCell ref="AN25:AN27"/>
    <mergeCell ref="F34:H36"/>
    <mergeCell ref="I34:T36"/>
    <mergeCell ref="U34:AF36"/>
    <mergeCell ref="AG34:AG36"/>
    <mergeCell ref="AH34:AH36"/>
    <mergeCell ref="AL34:AL36"/>
    <mergeCell ref="I31:T33"/>
    <mergeCell ref="U31:AF33"/>
    <mergeCell ref="AN34:AN36"/>
    <mergeCell ref="AI31:AI33"/>
    <mergeCell ref="AG31:AG33"/>
    <mergeCell ref="AL31:AL33"/>
    <mergeCell ref="AK31:AK33"/>
    <mergeCell ref="AN31:AN33"/>
    <mergeCell ref="AI28:AI30"/>
    <mergeCell ref="AG22:AG24"/>
    <mergeCell ref="AH22:AH24"/>
    <mergeCell ref="AW31:AW33"/>
    <mergeCell ref="AK34:AK36"/>
    <mergeCell ref="AH31:AH33"/>
    <mergeCell ref="AS34:AS36"/>
    <mergeCell ref="AO34:AO36"/>
    <mergeCell ref="AI34:AI36"/>
    <mergeCell ref="AV34:AV36"/>
    <mergeCell ref="AQ31:AQ33"/>
    <mergeCell ref="AW34:AW36"/>
    <mergeCell ref="AT31:AT33"/>
    <mergeCell ref="AV31:AV33"/>
    <mergeCell ref="AT34:AT36"/>
    <mergeCell ref="AS31:AS33"/>
    <mergeCell ref="AP31:AP33"/>
    <mergeCell ref="AM31:AM33"/>
    <mergeCell ref="AO31:AO33"/>
    <mergeCell ref="AR31:AR33"/>
    <mergeCell ref="AV28:AV30"/>
    <mergeCell ref="AT28:AT30"/>
    <mergeCell ref="AS28:AS30"/>
    <mergeCell ref="AK28:AK30"/>
    <mergeCell ref="I40:T42"/>
    <mergeCell ref="U40:AF42"/>
    <mergeCell ref="AK40:AK42"/>
    <mergeCell ref="AS37:AS39"/>
    <mergeCell ref="AP37:AP39"/>
    <mergeCell ref="AP40:AP42"/>
    <mergeCell ref="AI40:AI42"/>
    <mergeCell ref="AI37:AI39"/>
    <mergeCell ref="AO43:AO45"/>
    <mergeCell ref="AM37:AM39"/>
    <mergeCell ref="AP43:AP45"/>
    <mergeCell ref="AR40:AR42"/>
    <mergeCell ref="AR43:AR45"/>
    <mergeCell ref="AH37:AH39"/>
    <mergeCell ref="U37:AF39"/>
    <mergeCell ref="AN40:AN42"/>
    <mergeCell ref="AQ40:AQ42"/>
    <mergeCell ref="AQ43:AQ45"/>
    <mergeCell ref="AS40:AS42"/>
    <mergeCell ref="AH43:AH45"/>
    <mergeCell ref="AM40:AM42"/>
    <mergeCell ref="AM43:AM45"/>
    <mergeCell ref="AN37:AN39"/>
    <mergeCell ref="AR37:AR39"/>
    <mergeCell ref="AG40:AG42"/>
    <mergeCell ref="AH40:AH42"/>
    <mergeCell ref="AL40:AL42"/>
    <mergeCell ref="AX40:AX42"/>
    <mergeCell ref="AO37:AO39"/>
    <mergeCell ref="AQ37:AQ39"/>
    <mergeCell ref="AI43:AI45"/>
    <mergeCell ref="AN43:AN45"/>
    <mergeCell ref="AK43:AK45"/>
    <mergeCell ref="AG37:AG39"/>
    <mergeCell ref="AL37:AL39"/>
    <mergeCell ref="AK37:AK39"/>
    <mergeCell ref="AW37:AW39"/>
    <mergeCell ref="AW40:AW42"/>
    <mergeCell ref="AG43:AG45"/>
    <mergeCell ref="AL43:AL45"/>
    <mergeCell ref="AO40:AO42"/>
    <mergeCell ref="AV43:AV45"/>
    <mergeCell ref="AV37:AV39"/>
    <mergeCell ref="AT37:AT39"/>
    <mergeCell ref="AT40:AT42"/>
    <mergeCell ref="AV40:AV42"/>
    <mergeCell ref="AG52:AG54"/>
    <mergeCell ref="AH52:AH54"/>
    <mergeCell ref="AI52:AI54"/>
    <mergeCell ref="AS52:AS54"/>
    <mergeCell ref="AM52:AM54"/>
    <mergeCell ref="AN52:AN54"/>
    <mergeCell ref="AG49:AG51"/>
    <mergeCell ref="AH49:AH51"/>
    <mergeCell ref="AI46:AI48"/>
    <mergeCell ref="AO52:AO54"/>
    <mergeCell ref="AL52:AL54"/>
    <mergeCell ref="AK49:AK51"/>
    <mergeCell ref="AQ49:AQ51"/>
    <mergeCell ref="AG46:AG48"/>
    <mergeCell ref="AH46:AH48"/>
    <mergeCell ref="AK46:AK48"/>
    <mergeCell ref="AR46:AR48"/>
    <mergeCell ref="AS56:AS58"/>
    <mergeCell ref="AP59:AP61"/>
    <mergeCell ref="AQ59:AQ61"/>
    <mergeCell ref="AR56:AR58"/>
    <mergeCell ref="AN59:AN61"/>
    <mergeCell ref="AW46:AW48"/>
    <mergeCell ref="AM46:AM48"/>
    <mergeCell ref="AX49:AX51"/>
    <mergeCell ref="AS46:AS48"/>
    <mergeCell ref="AP52:AP54"/>
    <mergeCell ref="AQ52:AQ54"/>
    <mergeCell ref="AV49:AV51"/>
    <mergeCell ref="AW49:AW51"/>
    <mergeCell ref="AM49:AM51"/>
    <mergeCell ref="AS49:AS51"/>
    <mergeCell ref="AN46:AN48"/>
    <mergeCell ref="AM56:AM58"/>
    <mergeCell ref="AN56:AN58"/>
    <mergeCell ref="AO56:AO58"/>
    <mergeCell ref="AH62:AH64"/>
    <mergeCell ref="AI62:AI64"/>
    <mergeCell ref="AM59:AM61"/>
    <mergeCell ref="AO65:AO67"/>
    <mergeCell ref="AX52:AX54"/>
    <mergeCell ref="AR52:AR54"/>
    <mergeCell ref="AT52:AT54"/>
    <mergeCell ref="AV62:AV64"/>
    <mergeCell ref="AV65:AV67"/>
    <mergeCell ref="AT65:AT67"/>
    <mergeCell ref="AN65:AN67"/>
    <mergeCell ref="AR59:AR61"/>
    <mergeCell ref="AS59:AS61"/>
    <mergeCell ref="AP56:AP58"/>
    <mergeCell ref="AQ56:AQ58"/>
    <mergeCell ref="AT59:AT61"/>
    <mergeCell ref="AP62:AP64"/>
    <mergeCell ref="AQ62:AQ64"/>
    <mergeCell ref="AR62:AR64"/>
    <mergeCell ref="AS62:AS64"/>
    <mergeCell ref="AT56:AT58"/>
    <mergeCell ref="AV59:AV61"/>
    <mergeCell ref="AV52:AV54"/>
    <mergeCell ref="AW52:AW54"/>
    <mergeCell ref="AI56:AI58"/>
    <mergeCell ref="AK56:AK58"/>
    <mergeCell ref="AK62:AK64"/>
    <mergeCell ref="AI59:AI61"/>
    <mergeCell ref="AK59:AK61"/>
    <mergeCell ref="AL59:AL61"/>
    <mergeCell ref="AO59:AO61"/>
    <mergeCell ref="AO62:AO64"/>
    <mergeCell ref="AL56:AL58"/>
    <mergeCell ref="AL62:AL64"/>
    <mergeCell ref="AM62:AM64"/>
    <mergeCell ref="AN62:AN64"/>
    <mergeCell ref="B65:B67"/>
    <mergeCell ref="F65:H67"/>
    <mergeCell ref="I65:T67"/>
    <mergeCell ref="U65:AF67"/>
    <mergeCell ref="AG65:AG67"/>
    <mergeCell ref="AH65:AH67"/>
    <mergeCell ref="B59:B61"/>
    <mergeCell ref="F59:H61"/>
    <mergeCell ref="B56:B58"/>
    <mergeCell ref="B62:B64"/>
    <mergeCell ref="F62:H64"/>
    <mergeCell ref="I59:T61"/>
    <mergeCell ref="U59:AF61"/>
    <mergeCell ref="AG59:AG61"/>
    <mergeCell ref="AH59:AH61"/>
    <mergeCell ref="I56:T58"/>
    <mergeCell ref="U56:AF58"/>
    <mergeCell ref="C56:E67"/>
    <mergeCell ref="F56:H58"/>
    <mergeCell ref="AG56:AG58"/>
    <mergeCell ref="AH56:AH58"/>
    <mergeCell ref="I62:T64"/>
    <mergeCell ref="U62:AF64"/>
    <mergeCell ref="AG62:AG64"/>
    <mergeCell ref="AI69:AI71"/>
    <mergeCell ref="AK69:AK71"/>
    <mergeCell ref="AL69:AL71"/>
    <mergeCell ref="AM69:AM71"/>
    <mergeCell ref="AY69:AY71"/>
    <mergeCell ref="AI65:AI67"/>
    <mergeCell ref="AK65:AK67"/>
    <mergeCell ref="AL65:AL67"/>
    <mergeCell ref="AM65:AM67"/>
    <mergeCell ref="AP65:AP67"/>
    <mergeCell ref="AQ65:AQ67"/>
    <mergeCell ref="AR65:AR67"/>
    <mergeCell ref="AS65:AS67"/>
    <mergeCell ref="AY65:AY67"/>
    <mergeCell ref="AV69:AV71"/>
    <mergeCell ref="AW69:AW71"/>
    <mergeCell ref="AO69:AO71"/>
    <mergeCell ref="AP69:AP71"/>
    <mergeCell ref="AQ69:AQ71"/>
    <mergeCell ref="AX69:AX71"/>
    <mergeCell ref="AS69:AS71"/>
    <mergeCell ref="AT69:AT71"/>
    <mergeCell ref="AR69:AR71"/>
    <mergeCell ref="AT62:AT64"/>
    <mergeCell ref="AZ72:AZ74"/>
    <mergeCell ref="AX72:AX74"/>
    <mergeCell ref="AP72:AP74"/>
    <mergeCell ref="AY75:AY77"/>
    <mergeCell ref="AZ75:AZ77"/>
    <mergeCell ref="AQ72:AQ74"/>
    <mergeCell ref="AR72:AR74"/>
    <mergeCell ref="AS72:AS74"/>
    <mergeCell ref="AV72:AV74"/>
    <mergeCell ref="AW72:AW74"/>
    <mergeCell ref="AT72:AT74"/>
    <mergeCell ref="AS75:AS77"/>
    <mergeCell ref="AY72:AY74"/>
    <mergeCell ref="AX75:AX77"/>
    <mergeCell ref="AQ75:AQ77"/>
    <mergeCell ref="AR75:AR77"/>
    <mergeCell ref="AT75:AT77"/>
    <mergeCell ref="AV75:AV77"/>
    <mergeCell ref="AW75:AW77"/>
    <mergeCell ref="AP75:AP77"/>
    <mergeCell ref="AZ69:AZ71"/>
    <mergeCell ref="AX78:AX80"/>
    <mergeCell ref="AQ81:AQ83"/>
    <mergeCell ref="AR81:AR83"/>
    <mergeCell ref="AX81:AX83"/>
    <mergeCell ref="AS81:AS83"/>
    <mergeCell ref="AT81:AT83"/>
    <mergeCell ref="AQ78:AQ80"/>
    <mergeCell ref="AR78:AR80"/>
    <mergeCell ref="AZ81:AZ83"/>
    <mergeCell ref="AS78:AS80"/>
    <mergeCell ref="AT78:AT80"/>
    <mergeCell ref="AV78:AV80"/>
    <mergeCell ref="AW78:AW80"/>
    <mergeCell ref="AY84:AY86"/>
    <mergeCell ref="AZ84:AZ86"/>
    <mergeCell ref="AO81:AO83"/>
    <mergeCell ref="AP81:AP83"/>
    <mergeCell ref="AT84:AT86"/>
    <mergeCell ref="AV84:AV86"/>
    <mergeCell ref="AW84:AW86"/>
    <mergeCell ref="AX84:AX86"/>
    <mergeCell ref="AV81:AV83"/>
    <mergeCell ref="AW81:AW83"/>
    <mergeCell ref="AO84:AO86"/>
    <mergeCell ref="AP84:AP86"/>
    <mergeCell ref="AQ84:AQ86"/>
    <mergeCell ref="AR84:AR86"/>
    <mergeCell ref="AS84:AS86"/>
    <mergeCell ref="AY81:AY83"/>
    <mergeCell ref="AX87:AX89"/>
    <mergeCell ref="AY87:AY89"/>
    <mergeCell ref="AZ87:AZ89"/>
    <mergeCell ref="AS87:AS89"/>
    <mergeCell ref="AW87:AW89"/>
    <mergeCell ref="AR87:AR89"/>
    <mergeCell ref="AT87:AT89"/>
    <mergeCell ref="AV87:AV89"/>
    <mergeCell ref="AP87:AP89"/>
    <mergeCell ref="AZ90:AZ92"/>
    <mergeCell ref="AP90:AP92"/>
    <mergeCell ref="AQ90:AQ92"/>
    <mergeCell ref="AR90:AR92"/>
    <mergeCell ref="AS90:AS92"/>
    <mergeCell ref="AX90:AX92"/>
    <mergeCell ref="AY90:AY92"/>
    <mergeCell ref="AW90:AW92"/>
    <mergeCell ref="AT90:AT92"/>
    <mergeCell ref="AZ93:AZ95"/>
    <mergeCell ref="AT93:AT95"/>
    <mergeCell ref="AS93:AS95"/>
    <mergeCell ref="AV93:AV95"/>
    <mergeCell ref="AW93:AW95"/>
    <mergeCell ref="AH93:AH95"/>
    <mergeCell ref="AI93:AI95"/>
    <mergeCell ref="AK93:AK95"/>
    <mergeCell ref="AK100:AK102"/>
    <mergeCell ref="AR93:AR95"/>
    <mergeCell ref="AZ96:AZ98"/>
    <mergeCell ref="AN100:AN102"/>
    <mergeCell ref="AO93:AO95"/>
    <mergeCell ref="AP93:AP95"/>
    <mergeCell ref="AS100:AS102"/>
    <mergeCell ref="AV96:AV98"/>
    <mergeCell ref="AT100:AT102"/>
    <mergeCell ref="AR100:AR102"/>
    <mergeCell ref="AS96:AS98"/>
    <mergeCell ref="AT96:AT98"/>
    <mergeCell ref="AZ100:AZ102"/>
    <mergeCell ref="AI100:AI102"/>
    <mergeCell ref="AO96:AO98"/>
    <mergeCell ref="AI96:AI98"/>
    <mergeCell ref="AG93:AG95"/>
    <mergeCell ref="AI103:AI105"/>
    <mergeCell ref="AY100:AY102"/>
    <mergeCell ref="AL103:AL105"/>
    <mergeCell ref="AM103:AM105"/>
    <mergeCell ref="AN103:AN105"/>
    <mergeCell ref="AH103:AH105"/>
    <mergeCell ref="AI106:AI108"/>
    <mergeCell ref="AK106:AK108"/>
    <mergeCell ref="AG103:AG105"/>
    <mergeCell ref="AG96:AG98"/>
    <mergeCell ref="AS106:AS108"/>
    <mergeCell ref="AX96:AX98"/>
    <mergeCell ref="AL106:AL108"/>
    <mergeCell ref="AM106:AM108"/>
    <mergeCell ref="AQ106:AQ108"/>
    <mergeCell ref="AR103:AR105"/>
    <mergeCell ref="AW106:AW108"/>
    <mergeCell ref="AW96:AW98"/>
    <mergeCell ref="AY96:AY98"/>
    <mergeCell ref="AX100:AX102"/>
    <mergeCell ref="AH100:AH102"/>
    <mergeCell ref="AX93:AX95"/>
    <mergeCell ref="AY93:AY95"/>
    <mergeCell ref="AW100:AW102"/>
    <mergeCell ref="AT103:AT105"/>
    <mergeCell ref="AT106:AT108"/>
    <mergeCell ref="AQ103:AQ105"/>
    <mergeCell ref="AP106:AP108"/>
    <mergeCell ref="AY106:AY108"/>
    <mergeCell ref="AV100:AV102"/>
    <mergeCell ref="AS103:AS105"/>
    <mergeCell ref="AV106:AV108"/>
    <mergeCell ref="AX106:AX108"/>
    <mergeCell ref="AR106:AR108"/>
    <mergeCell ref="AP103:AP105"/>
    <mergeCell ref="AW103:AW105"/>
    <mergeCell ref="AX103:AX105"/>
    <mergeCell ref="AY103:AY105"/>
    <mergeCell ref="AN106:AN108"/>
    <mergeCell ref="AZ106:AZ108"/>
    <mergeCell ref="AV103:AV105"/>
    <mergeCell ref="AO106:AO108"/>
    <mergeCell ref="AO103:AO105"/>
    <mergeCell ref="AZ103:AZ105"/>
    <mergeCell ref="AK103:AK105"/>
    <mergeCell ref="I122:T123"/>
    <mergeCell ref="U122:AF123"/>
    <mergeCell ref="AG122:AG123"/>
    <mergeCell ref="AH122:AI123"/>
    <mergeCell ref="B111:AI111"/>
    <mergeCell ref="B113:B114"/>
    <mergeCell ref="C113:H114"/>
    <mergeCell ref="I113:T114"/>
    <mergeCell ref="U113:AF114"/>
    <mergeCell ref="AG113:AG114"/>
    <mergeCell ref="AH113:AI114"/>
    <mergeCell ref="B115:B117"/>
    <mergeCell ref="C115:E135"/>
    <mergeCell ref="AH124:AI130"/>
    <mergeCell ref="B122:B123"/>
    <mergeCell ref="F122:H123"/>
    <mergeCell ref="F115:H117"/>
    <mergeCell ref="BC126:BE126"/>
    <mergeCell ref="AG120:AG121"/>
    <mergeCell ref="AH120:AI121"/>
    <mergeCell ref="U125:AF125"/>
    <mergeCell ref="U126:AF126"/>
    <mergeCell ref="U127:AF127"/>
    <mergeCell ref="B134:B135"/>
    <mergeCell ref="F134:H135"/>
    <mergeCell ref="I134:T135"/>
    <mergeCell ref="U134:AF135"/>
    <mergeCell ref="AG134:AG135"/>
    <mergeCell ref="AH134:AI135"/>
    <mergeCell ref="U124:AF124"/>
    <mergeCell ref="B131:B133"/>
    <mergeCell ref="I131:T133"/>
    <mergeCell ref="U131:AF133"/>
    <mergeCell ref="AG131:AG133"/>
    <mergeCell ref="U128:AF128"/>
    <mergeCell ref="U129:AF129"/>
    <mergeCell ref="U130:AF130"/>
    <mergeCell ref="B124:B130"/>
    <mergeCell ref="F124:H133"/>
    <mergeCell ref="I124:T130"/>
    <mergeCell ref="AH133:AI133"/>
    <mergeCell ref="AH131:AI132"/>
    <mergeCell ref="I115:T117"/>
    <mergeCell ref="U115:AF117"/>
    <mergeCell ref="AG115:AG117"/>
    <mergeCell ref="AH115:AI117"/>
    <mergeCell ref="B120:B121"/>
    <mergeCell ref="F120:H121"/>
    <mergeCell ref="I120:T121"/>
    <mergeCell ref="U120:AF121"/>
    <mergeCell ref="AG118:AG119"/>
    <mergeCell ref="AH118:AI119"/>
    <mergeCell ref="B118:B119"/>
    <mergeCell ref="F118:H119"/>
    <mergeCell ref="I118:T119"/>
    <mergeCell ref="U118:AF119"/>
  </mergeCells>
  <phoneticPr fontId="2"/>
  <conditionalFormatting sqref="AG100:AG108">
    <cfRule type="expression" dxfId="15" priority="16" stopIfTrue="1">
      <formula>$AG$99="×"</formula>
    </cfRule>
  </conditionalFormatting>
  <conditionalFormatting sqref="AH16:AH54">
    <cfRule type="expression" dxfId="14" priority="15" stopIfTrue="1">
      <formula>AND($AG16=0,$AG16&lt;&gt;"")</formula>
    </cfRule>
  </conditionalFormatting>
  <conditionalFormatting sqref="AH69:AH98">
    <cfRule type="expression" dxfId="13" priority="13" stopIfTrue="1">
      <formula>AND($AG69=0,$AG69&lt;&gt;"")</formula>
    </cfRule>
  </conditionalFormatting>
  <conditionalFormatting sqref="AH100:AH108">
    <cfRule type="expression" dxfId="12" priority="12" stopIfTrue="1">
      <formula>AND($AG100=0,$AG100&lt;&gt;"")</formula>
    </cfRule>
  </conditionalFormatting>
  <conditionalFormatting sqref="AH56:AH58">
    <cfRule type="expression" dxfId="11" priority="11" stopIfTrue="1">
      <formula>AND($AG56=(-1),$AG56&lt;&gt;"")</formula>
    </cfRule>
  </conditionalFormatting>
  <conditionalFormatting sqref="AH59:AH67">
    <cfRule type="expression" dxfId="10" priority="10" stopIfTrue="1">
      <formula>AND($AG59=0,$AG59&lt;&gt;"")</formula>
    </cfRule>
  </conditionalFormatting>
  <conditionalFormatting sqref="AI34 AI37 AI49 AI52 AI69 AI78 AI96">
    <cfRule type="expression" dxfId="9" priority="9">
      <formula>AND(OR($AG34=1,$AG34=2),$AI34="")</formula>
    </cfRule>
  </conditionalFormatting>
  <conditionalFormatting sqref="AG131">
    <cfRule type="expression" dxfId="8" priority="3">
      <formula>OR($AG$130="",$AG$130="□")</formula>
    </cfRule>
    <cfRule type="expression" dxfId="7" priority="4">
      <formula>$AG$130="☑"</formula>
    </cfRule>
  </conditionalFormatting>
  <conditionalFormatting sqref="AG131:AG133">
    <cfRule type="expression" dxfId="6" priority="1">
      <formula>$AG$129="□"</formula>
    </cfRule>
    <cfRule type="expression" dxfId="5" priority="2">
      <formula>$AG$129="☑"</formula>
    </cfRule>
  </conditionalFormatting>
  <dataValidations count="19">
    <dataValidation type="list" allowBlank="1" showInputMessage="1" showErrorMessage="1" sqref="AG99">
      <formula1>"×"</formula1>
    </dataValidation>
    <dataValidation type="list" allowBlank="1" showInputMessage="1" showErrorMessage="1" sqref="AG50:AG51">
      <formula1>OFFSET($AV50,0,0,1,COUNTA($AV50:$AZ87))</formula1>
    </dataValidation>
    <dataValidation type="list" allowBlank="1" showInputMessage="1" showErrorMessage="1" sqref="AG29">
      <formula1>OFFSET($AV29,0,0,1,COUNTA($AV29:$AZ45))</formula1>
    </dataValidation>
    <dataValidation type="list" allowBlank="1" showInputMessage="1" showErrorMessage="1" sqref="AG30">
      <formula1>OFFSET($AV30,0,0,1,COUNTA($AV30:$AZ45))</formula1>
    </dataValidation>
    <dataValidation type="list" allowBlank="1" showInputMessage="1" showErrorMessage="1" sqref="AG38">
      <formula1>OFFSET($AV38,0,0,1,COUNTA($AV38:$AZ45))</formula1>
    </dataValidation>
    <dataValidation type="list" allowBlank="1" showInputMessage="1" showErrorMessage="1" sqref="AG39">
      <formula1>OFFSET($AV39,0,0,1,COUNTA($AV39:$AZ45))</formula1>
    </dataValidation>
    <dataValidation type="list" allowBlank="1" showInputMessage="1" showErrorMessage="1" sqref="AG32:AG33">
      <formula1>OFFSET($AV32,0,0,1,COUNTA(#REF!))</formula1>
    </dataValidation>
    <dataValidation type="list" allowBlank="1" showInputMessage="1" showErrorMessage="1" sqref="AG26:AG27">
      <formula1>OFFSET($AV26,0,0,1,COUNTA($AV26:$AZ31))</formula1>
    </dataValidation>
    <dataValidation type="list" allowBlank="1" showInputMessage="1" showErrorMessage="1" sqref="AG45 AG80 AG77 AG102 AG86 AG83 AG48 AG71 AG67 AG64 AG58 AG42 AG54 AG108">
      <formula1>OFFSET($AV42,0,0,1,COUNTA($AV42:$AZ42))</formula1>
    </dataValidation>
    <dataValidation type="list" allowBlank="1" showInputMessage="1" showErrorMessage="1" sqref="AG44 AG79 AG107 AG101 AG98 AG85 AG82 AG76 AG70 AG66 AG63 AG57 AG47 AG53 AG41">
      <formula1>OFFSET($AV41,0,0,1,COUNTA($AV41:$AZ42))</formula1>
    </dataValidation>
    <dataValidation type="list" allowBlank="1" showInputMessage="1" showErrorMessage="1" sqref="AG16:AG25 AG78 AG65 AG87:AG97 AG49 AG103:AG106 AG100 AG84 AG81 AG72:AG75 AG69 AG59:AG62 AG56 AG46 AG52 AG34:AG37 AG31 AG40 AG43 AG28">
      <formula1>OFFSET($AV16,0,0,1,COUNTA($AV16:$AZ18))</formula1>
    </dataValidation>
    <dataValidation type="list" allowBlank="1" showInputMessage="1" showErrorMessage="1" sqref="AH16:AH54 AH56:AH67 AH69:AH98 AH100:AH108">
      <formula1>OFFSET($BN16,0,0,1,COUNTA($BN16:$BQ16))</formula1>
    </dataValidation>
    <dataValidation type="list" allowBlank="1" showInputMessage="1" showErrorMessage="1" sqref="AG134:AG135">
      <formula1>$AO$134:$AP$134</formula1>
    </dataValidation>
    <dataValidation type="list" allowBlank="1" showInputMessage="1" showErrorMessage="1" sqref="AG124:AG130">
      <formula1>"□,☑"</formula1>
    </dataValidation>
    <dataValidation type="list" allowBlank="1" showInputMessage="1" showErrorMessage="1" sqref="AG115:AG117">
      <formula1>$AO$115:$AQ$115</formula1>
    </dataValidation>
    <dataValidation type="list" allowBlank="1" showInputMessage="1" showErrorMessage="1" sqref="AG122:AG123">
      <formula1>$AO$122:$AT$122</formula1>
    </dataValidation>
    <dataValidation type="list" allowBlank="1" showInputMessage="1" showErrorMessage="1" sqref="AG131:AG133">
      <formula1>$AO$131:$AS$131</formula1>
    </dataValidation>
    <dataValidation type="list" allowBlank="1" showInputMessage="1" showErrorMessage="1" sqref="AG120:AG121">
      <formula1>$AO$122:$AQ$122</formula1>
    </dataValidation>
    <dataValidation type="list" allowBlank="1" showInputMessage="1" showErrorMessage="1" sqref="AG118:AG119">
      <formula1>$AO$120:$AQ$120</formula1>
    </dataValidation>
  </dataValidations>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5" max="16383" man="1"/>
    <brk id="80" max="16383" man="1"/>
    <brk id="108" min="1" max="34" man="1"/>
  </rowBreaks>
  <colBreaks count="1" manualBreakCount="1">
    <brk id="35"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8"/>
  <sheetViews>
    <sheetView showGridLines="0" view="pageBreakPreview" zoomScaleNormal="100" zoomScaleSheetLayoutView="100" workbookViewId="0">
      <selection activeCell="C20" sqref="C20:I21"/>
    </sheetView>
  </sheetViews>
  <sheetFormatPr defaultColWidth="2.375" defaultRowHeight="14.25" x14ac:dyDescent="0.15"/>
  <cols>
    <col min="1" max="13" width="2.375" style="417" customWidth="1"/>
    <col min="14" max="16" width="3.375" style="417" customWidth="1"/>
    <col min="17" max="26" width="2.375" style="417" customWidth="1"/>
    <col min="27" max="27" width="3.375" style="417" customWidth="1"/>
    <col min="28" max="28" width="2.375" style="417" customWidth="1"/>
    <col min="29" max="29" width="3.375" style="417" customWidth="1"/>
    <col min="30" max="36" width="2.375" style="417" customWidth="1"/>
    <col min="37" max="37" width="2.375" style="395" customWidth="1"/>
    <col min="38" max="39" width="2.375" style="395" hidden="1" customWidth="1"/>
    <col min="40" max="16384" width="2.375" style="395"/>
  </cols>
  <sheetData>
    <row r="1" spans="2:35" ht="14.25" customHeight="1" x14ac:dyDescent="0.15">
      <c r="B1" s="1717" t="s">
        <v>532</v>
      </c>
      <c r="C1" s="1717"/>
      <c r="D1" s="1717"/>
      <c r="E1" s="1717"/>
      <c r="F1" s="1717"/>
      <c r="G1" s="1717"/>
      <c r="H1" s="1717"/>
      <c r="I1" s="1717"/>
      <c r="J1" s="1717"/>
      <c r="K1" s="1717"/>
      <c r="L1" s="1717"/>
      <c r="M1" s="1717"/>
      <c r="N1" s="1717"/>
      <c r="O1" s="1717"/>
      <c r="P1" s="1717"/>
      <c r="Q1" s="1717"/>
      <c r="R1" s="1717"/>
      <c r="S1" s="434"/>
      <c r="T1" s="434"/>
      <c r="U1" s="434"/>
      <c r="V1" s="434"/>
      <c r="W1" s="434"/>
      <c r="X1" s="434"/>
      <c r="Y1" s="434"/>
      <c r="Z1" s="434"/>
      <c r="AA1" s="434"/>
      <c r="AB1" s="434"/>
      <c r="AC1" s="434"/>
      <c r="AD1" s="434"/>
      <c r="AE1" s="434"/>
      <c r="AF1" s="434"/>
      <c r="AG1" s="434"/>
      <c r="AH1" s="434"/>
      <c r="AI1" s="434"/>
    </row>
    <row r="2" spans="2:35" ht="14.25" customHeight="1" x14ac:dyDescent="0.15">
      <c r="B2" s="1717"/>
      <c r="C2" s="1717"/>
      <c r="D2" s="1717"/>
      <c r="E2" s="1717"/>
      <c r="F2" s="1717"/>
      <c r="G2" s="1717"/>
      <c r="H2" s="1717"/>
      <c r="I2" s="1717"/>
      <c r="J2" s="1717"/>
      <c r="K2" s="1717"/>
      <c r="L2" s="1717"/>
      <c r="M2" s="1717"/>
      <c r="N2" s="1717"/>
      <c r="O2" s="1717"/>
      <c r="P2" s="1717"/>
      <c r="Q2" s="1717"/>
      <c r="R2" s="1717"/>
      <c r="T2" s="1718" t="s">
        <v>533</v>
      </c>
      <c r="U2" s="1718"/>
      <c r="V2" s="1718"/>
      <c r="W2" s="1718"/>
      <c r="X2" s="1718"/>
      <c r="Y2" s="1718"/>
      <c r="Z2" s="1718"/>
      <c r="AA2" s="1719" t="str">
        <f>IF(その1!E9="","",その1!E9)</f>
        <v/>
      </c>
      <c r="AB2" s="1719"/>
      <c r="AC2" s="1719"/>
      <c r="AD2" s="1719"/>
      <c r="AE2" s="1719"/>
      <c r="AF2" s="1719"/>
      <c r="AG2" s="1719"/>
      <c r="AH2" s="1719"/>
      <c r="AI2" s="434"/>
    </row>
    <row r="4" spans="2:35" ht="14.25" customHeight="1" x14ac:dyDescent="0.15">
      <c r="C4" s="1720" t="s">
        <v>468</v>
      </c>
      <c r="D4" s="1721"/>
      <c r="E4" s="1721"/>
      <c r="F4" s="1721"/>
      <c r="G4" s="1721"/>
      <c r="H4" s="1721"/>
      <c r="I4" s="1721"/>
      <c r="J4" s="1721"/>
      <c r="K4" s="1721"/>
      <c r="L4" s="1721"/>
      <c r="M4" s="1721"/>
      <c r="N4" s="1721"/>
      <c r="O4" s="1721"/>
      <c r="P4" s="1721"/>
      <c r="Q4" s="1721"/>
      <c r="R4" s="1721"/>
      <c r="S4" s="1721"/>
      <c r="T4" s="1721"/>
      <c r="U4" s="1721"/>
      <c r="V4" s="1721"/>
      <c r="W4" s="1721"/>
      <c r="X4" s="1721"/>
      <c r="Y4" s="1721"/>
      <c r="Z4" s="1721"/>
      <c r="AA4" s="1721"/>
      <c r="AB4" s="1721"/>
      <c r="AC4" s="1721"/>
      <c r="AD4" s="1721"/>
      <c r="AE4" s="1721"/>
      <c r="AF4" s="1721"/>
      <c r="AG4" s="1721"/>
      <c r="AH4" s="1722"/>
    </row>
    <row r="5" spans="2:35" ht="14.25" customHeight="1" x14ac:dyDescent="0.15">
      <c r="C5" s="1723"/>
      <c r="D5" s="1724"/>
      <c r="E5" s="1724"/>
      <c r="F5" s="1724"/>
      <c r="G5" s="1724"/>
      <c r="H5" s="1724"/>
      <c r="I5" s="1724"/>
      <c r="J5" s="1724"/>
      <c r="K5" s="1724"/>
      <c r="L5" s="1724"/>
      <c r="M5" s="1724"/>
      <c r="N5" s="1724"/>
      <c r="O5" s="1724"/>
      <c r="P5" s="1724"/>
      <c r="Q5" s="1724"/>
      <c r="R5" s="1724"/>
      <c r="S5" s="1724"/>
      <c r="T5" s="1724"/>
      <c r="U5" s="1724"/>
      <c r="V5" s="1724"/>
      <c r="W5" s="1724"/>
      <c r="X5" s="1724"/>
      <c r="Y5" s="1724"/>
      <c r="Z5" s="1724"/>
      <c r="AA5" s="1724"/>
      <c r="AB5" s="1724"/>
      <c r="AC5" s="1724"/>
      <c r="AD5" s="1724"/>
      <c r="AE5" s="1724"/>
      <c r="AF5" s="1724"/>
      <c r="AG5" s="1724"/>
      <c r="AH5" s="1725"/>
    </row>
    <row r="6" spans="2:35" x14ac:dyDescent="0.15">
      <c r="C6" s="1605" t="s">
        <v>469</v>
      </c>
      <c r="D6" s="1605"/>
      <c r="E6" s="1605"/>
      <c r="F6" s="1605"/>
      <c r="G6" s="1605"/>
      <c r="H6" s="1605"/>
      <c r="I6" s="1605"/>
      <c r="J6" s="1605"/>
      <c r="K6" s="1605"/>
      <c r="L6" s="1605"/>
      <c r="M6" s="1605"/>
      <c r="N6" s="1605"/>
      <c r="O6" s="1605"/>
      <c r="P6" s="1605"/>
      <c r="Q6" s="1605"/>
      <c r="R6" s="1605"/>
      <c r="S6" s="1605"/>
      <c r="T6" s="1605"/>
      <c r="U6" s="1605"/>
      <c r="V6" s="1605"/>
      <c r="W6" s="1605"/>
      <c r="X6" s="1605"/>
      <c r="Y6" s="1605"/>
      <c r="Z6" s="1605"/>
      <c r="AA6" s="1605"/>
      <c r="AB6" s="1605"/>
      <c r="AC6" s="1605"/>
      <c r="AD6" s="1605"/>
      <c r="AE6" s="1605"/>
      <c r="AF6" s="1605"/>
      <c r="AG6" s="1605"/>
      <c r="AH6" s="1605"/>
    </row>
    <row r="7" spans="2:35" x14ac:dyDescent="0.15">
      <c r="C7" s="410" t="s">
        <v>470</v>
      </c>
      <c r="D7" s="410"/>
      <c r="E7" s="410"/>
      <c r="F7" s="410"/>
      <c r="G7" s="410"/>
      <c r="H7" s="410"/>
      <c r="I7" s="410"/>
      <c r="J7" s="410"/>
      <c r="K7" s="410"/>
      <c r="L7" s="410"/>
      <c r="M7" s="410"/>
      <c r="N7" s="410"/>
      <c r="O7" s="410"/>
      <c r="P7" s="410"/>
      <c r="Q7" s="410"/>
      <c r="R7" s="410"/>
      <c r="S7" s="410"/>
      <c r="T7" s="410"/>
      <c r="U7" s="410"/>
      <c r="V7" s="410"/>
      <c r="W7" s="410"/>
      <c r="X7" s="410"/>
      <c r="Y7" s="410"/>
      <c r="Z7" s="410"/>
      <c r="AA7" s="410"/>
      <c r="AB7" s="1726"/>
      <c r="AC7" s="1726"/>
      <c r="AD7" s="1726"/>
      <c r="AE7" s="1726"/>
      <c r="AF7" s="1726"/>
      <c r="AG7" s="1726"/>
      <c r="AH7" s="1726"/>
    </row>
    <row r="8" spans="2:35" ht="14.25" customHeight="1" x14ac:dyDescent="0.15">
      <c r="D8" s="1749" t="str">
        <f>IF(その2!M5="","",その2!M5)</f>
        <v/>
      </c>
      <c r="E8" s="1749"/>
      <c r="F8" s="1749"/>
      <c r="G8" s="1749"/>
      <c r="H8" s="1751" t="s">
        <v>377</v>
      </c>
      <c r="I8" s="1751"/>
      <c r="J8" s="1749" t="str">
        <f>IF(その2!T5="","",その2!T5)</f>
        <v/>
      </c>
      <c r="K8" s="1749"/>
      <c r="L8" s="1749"/>
      <c r="M8" s="1751" t="s">
        <v>80</v>
      </c>
      <c r="N8" s="1751"/>
      <c r="R8" s="1636" t="s">
        <v>471</v>
      </c>
      <c r="S8" s="1636"/>
      <c r="T8" s="1636"/>
      <c r="X8" s="1752" t="s">
        <v>472</v>
      </c>
      <c r="Y8" s="1638"/>
      <c r="Z8" s="1638"/>
      <c r="AA8" s="1639"/>
      <c r="AB8" s="1735" t="str">
        <f>IF(J8="","",IF(D8&lt;=(その1!H4-3),"評価対象",IF(AND(D8=(その1!H4-2),J8&lt;4),"評価対象","評価対象外")))</f>
        <v/>
      </c>
      <c r="AC8" s="1736"/>
      <c r="AD8" s="1736"/>
      <c r="AE8" s="1736"/>
      <c r="AF8" s="1736"/>
      <c r="AG8" s="1736"/>
      <c r="AH8" s="1737"/>
    </row>
    <row r="9" spans="2:35" ht="14.25" customHeight="1" x14ac:dyDescent="0.15">
      <c r="D9" s="1750"/>
      <c r="E9" s="1750"/>
      <c r="F9" s="1750"/>
      <c r="G9" s="1750"/>
      <c r="H9" s="1751"/>
      <c r="I9" s="1751"/>
      <c r="J9" s="1750"/>
      <c r="K9" s="1750"/>
      <c r="L9" s="1750"/>
      <c r="M9" s="1751"/>
      <c r="N9" s="1751"/>
      <c r="R9" s="1636"/>
      <c r="S9" s="1636"/>
      <c r="T9" s="1636"/>
      <c r="X9" s="1640"/>
      <c r="Y9" s="1641"/>
      <c r="Z9" s="1641"/>
      <c r="AA9" s="1642"/>
      <c r="AB9" s="1738"/>
      <c r="AC9" s="1739"/>
      <c r="AD9" s="1739"/>
      <c r="AE9" s="1739"/>
      <c r="AF9" s="1739"/>
      <c r="AG9" s="1739"/>
      <c r="AH9" s="1740"/>
    </row>
    <row r="10" spans="2:35" x14ac:dyDescent="0.15">
      <c r="D10" s="435"/>
      <c r="E10" s="435"/>
      <c r="F10" s="435"/>
      <c r="G10" s="435"/>
      <c r="H10" s="435"/>
      <c r="I10" s="435"/>
      <c r="J10" s="435"/>
      <c r="K10" s="435"/>
      <c r="L10" s="435"/>
    </row>
    <row r="11" spans="2:35" x14ac:dyDescent="0.15">
      <c r="C11" s="1605" t="s">
        <v>473</v>
      </c>
      <c r="D11" s="1605"/>
      <c r="E11" s="1605"/>
      <c r="F11" s="1605"/>
      <c r="G11" s="1605"/>
      <c r="H11" s="1605"/>
      <c r="I11" s="1605"/>
      <c r="J11" s="1605"/>
      <c r="K11" s="1605"/>
      <c r="L11" s="1605"/>
      <c r="M11" s="1605"/>
      <c r="N11" s="1605"/>
      <c r="O11" s="1605"/>
      <c r="P11" s="1605"/>
      <c r="Q11" s="1605"/>
      <c r="R11" s="1605"/>
      <c r="S11" s="1605"/>
      <c r="T11" s="1605"/>
      <c r="U11" s="1605"/>
      <c r="V11" s="1605"/>
      <c r="W11" s="1605"/>
      <c r="X11" s="1605"/>
      <c r="Y11" s="1605"/>
      <c r="Z11" s="1605"/>
      <c r="AA11" s="1605"/>
      <c r="AB11" s="1605"/>
      <c r="AC11" s="1605"/>
      <c r="AD11" s="1605"/>
      <c r="AE11" s="1605"/>
      <c r="AF11" s="1605"/>
      <c r="AG11" s="1605"/>
      <c r="AH11" s="1605"/>
    </row>
    <row r="12" spans="2:35" ht="14.25" customHeight="1" x14ac:dyDescent="0.15">
      <c r="C12" s="1741" t="s">
        <v>589</v>
      </c>
      <c r="D12" s="1742"/>
      <c r="E12" s="1742"/>
      <c r="F12" s="1742"/>
      <c r="G12" s="1742"/>
      <c r="H12" s="1742"/>
      <c r="I12" s="1742"/>
      <c r="J12" s="1742"/>
      <c r="K12" s="1742"/>
      <c r="L12" s="1742"/>
      <c r="M12" s="1742"/>
      <c r="N12" s="1742"/>
      <c r="O12" s="1742"/>
      <c r="P12" s="1742"/>
      <c r="Q12" s="1742"/>
      <c r="R12" s="1742"/>
      <c r="S12" s="1742"/>
      <c r="T12" s="1742"/>
      <c r="U12" s="1742"/>
      <c r="V12" s="1742"/>
      <c r="W12" s="1742"/>
      <c r="X12" s="1742"/>
      <c r="Y12" s="1742"/>
      <c r="Z12" s="1742"/>
      <c r="AA12" s="1742"/>
      <c r="AB12" s="1742"/>
      <c r="AC12" s="1742"/>
      <c r="AD12" s="1742"/>
      <c r="AE12" s="1742"/>
      <c r="AF12" s="1742"/>
      <c r="AG12" s="1742"/>
      <c r="AH12" s="1743"/>
    </row>
    <row r="13" spans="2:35" ht="14.25" customHeight="1" x14ac:dyDescent="0.15">
      <c r="C13" s="1744"/>
      <c r="D13" s="1734"/>
      <c r="E13" s="1734"/>
      <c r="F13" s="1734"/>
      <c r="G13" s="1734"/>
      <c r="H13" s="1734"/>
      <c r="I13" s="1734"/>
      <c r="J13" s="1734"/>
      <c r="K13" s="1734"/>
      <c r="L13" s="1734"/>
      <c r="M13" s="1734"/>
      <c r="N13" s="1734"/>
      <c r="O13" s="1734"/>
      <c r="P13" s="1734"/>
      <c r="Q13" s="1734"/>
      <c r="R13" s="1734"/>
      <c r="S13" s="1734"/>
      <c r="T13" s="1734"/>
      <c r="U13" s="1734"/>
      <c r="V13" s="1734"/>
      <c r="W13" s="1734"/>
      <c r="X13" s="1734"/>
      <c r="Y13" s="1734"/>
      <c r="Z13" s="1734"/>
      <c r="AA13" s="1734"/>
      <c r="AB13" s="1734"/>
      <c r="AC13" s="1734"/>
      <c r="AD13" s="1734"/>
      <c r="AE13" s="1734"/>
      <c r="AF13" s="1734"/>
      <c r="AG13" s="1734"/>
      <c r="AH13" s="1745"/>
    </row>
    <row r="14" spans="2:35" ht="14.25" customHeight="1" x14ac:dyDescent="0.15">
      <c r="C14" s="1744"/>
      <c r="D14" s="1734"/>
      <c r="E14" s="1734"/>
      <c r="F14" s="1734"/>
      <c r="G14" s="1734"/>
      <c r="H14" s="1734"/>
      <c r="I14" s="1734"/>
      <c r="J14" s="1734"/>
      <c r="K14" s="1734"/>
      <c r="L14" s="1734"/>
      <c r="M14" s="1734"/>
      <c r="N14" s="1734"/>
      <c r="O14" s="1734"/>
      <c r="P14" s="1734"/>
      <c r="Q14" s="1734"/>
      <c r="R14" s="1734"/>
      <c r="S14" s="1734"/>
      <c r="T14" s="1734"/>
      <c r="U14" s="1734"/>
      <c r="V14" s="1734"/>
      <c r="W14" s="1734"/>
      <c r="X14" s="1734"/>
      <c r="Y14" s="1734"/>
      <c r="Z14" s="1734"/>
      <c r="AA14" s="1734"/>
      <c r="AB14" s="1734"/>
      <c r="AC14" s="1734"/>
      <c r="AD14" s="1734"/>
      <c r="AE14" s="1734"/>
      <c r="AF14" s="1734"/>
      <c r="AG14" s="1734"/>
      <c r="AH14" s="1745"/>
    </row>
    <row r="15" spans="2:35" x14ac:dyDescent="0.15">
      <c r="C15" s="1746"/>
      <c r="D15" s="1747"/>
      <c r="E15" s="1747"/>
      <c r="F15" s="1747"/>
      <c r="G15" s="1747"/>
      <c r="H15" s="1747"/>
      <c r="I15" s="1747"/>
      <c r="J15" s="1747"/>
      <c r="K15" s="1747"/>
      <c r="L15" s="1747"/>
      <c r="M15" s="1747"/>
      <c r="N15" s="1747"/>
      <c r="O15" s="1747"/>
      <c r="P15" s="1747"/>
      <c r="Q15" s="1747"/>
      <c r="R15" s="1747"/>
      <c r="S15" s="1747"/>
      <c r="T15" s="1747"/>
      <c r="U15" s="1747"/>
      <c r="V15" s="1747"/>
      <c r="W15" s="1747"/>
      <c r="X15" s="1747"/>
      <c r="Y15" s="1747"/>
      <c r="Z15" s="1747"/>
      <c r="AA15" s="1747"/>
      <c r="AB15" s="1747"/>
      <c r="AC15" s="1747"/>
      <c r="AD15" s="1747"/>
      <c r="AE15" s="1747"/>
      <c r="AF15" s="1747"/>
      <c r="AG15" s="1747"/>
      <c r="AH15" s="1748"/>
    </row>
    <row r="16" spans="2:35" x14ac:dyDescent="0.15">
      <c r="F16" s="396"/>
      <c r="H16" s="396"/>
      <c r="I16" s="397"/>
    </row>
    <row r="17" spans="3:38" ht="14.25" customHeight="1" x14ac:dyDescent="0.15">
      <c r="C17" s="1720" t="s">
        <v>474</v>
      </c>
      <c r="D17" s="1721"/>
      <c r="E17" s="1721"/>
      <c r="F17" s="1721"/>
      <c r="G17" s="1721"/>
      <c r="H17" s="1721"/>
      <c r="I17" s="1721"/>
      <c r="J17" s="1721"/>
      <c r="K17" s="1721"/>
      <c r="L17" s="1721"/>
      <c r="M17" s="1721"/>
      <c r="N17" s="1721"/>
      <c r="O17" s="1721"/>
      <c r="P17" s="1721"/>
      <c r="Q17" s="1721"/>
      <c r="R17" s="1721"/>
      <c r="S17" s="1721"/>
      <c r="T17" s="1721"/>
      <c r="U17" s="1721"/>
      <c r="V17" s="1721"/>
      <c r="W17" s="1721"/>
      <c r="X17" s="1721"/>
      <c r="Y17" s="1721"/>
      <c r="Z17" s="1721"/>
      <c r="AA17" s="1721"/>
      <c r="AB17" s="1601" t="str">
        <f>IF(AB8="評価対象外",AB8,"")</f>
        <v/>
      </c>
      <c r="AC17" s="1601"/>
      <c r="AD17" s="1601"/>
      <c r="AE17" s="1601"/>
      <c r="AF17" s="1601"/>
      <c r="AG17" s="1601"/>
      <c r="AH17" s="1602"/>
    </row>
    <row r="18" spans="3:38" ht="14.25" customHeight="1" x14ac:dyDescent="0.15">
      <c r="C18" s="1723"/>
      <c r="D18" s="1724"/>
      <c r="E18" s="1724"/>
      <c r="F18" s="1724"/>
      <c r="G18" s="1724"/>
      <c r="H18" s="1724"/>
      <c r="I18" s="1724"/>
      <c r="J18" s="1724"/>
      <c r="K18" s="1724"/>
      <c r="L18" s="1724"/>
      <c r="M18" s="1724"/>
      <c r="N18" s="1724"/>
      <c r="O18" s="1724"/>
      <c r="P18" s="1724"/>
      <c r="Q18" s="1724"/>
      <c r="R18" s="1724"/>
      <c r="S18" s="1724"/>
      <c r="T18" s="1724"/>
      <c r="U18" s="1724"/>
      <c r="V18" s="1724"/>
      <c r="W18" s="1724"/>
      <c r="X18" s="1724"/>
      <c r="Y18" s="1724"/>
      <c r="Z18" s="1724"/>
      <c r="AA18" s="1724"/>
      <c r="AB18" s="1603"/>
      <c r="AC18" s="1603"/>
      <c r="AD18" s="1603"/>
      <c r="AE18" s="1603"/>
      <c r="AF18" s="1603"/>
      <c r="AG18" s="1603"/>
      <c r="AH18" s="1604"/>
    </row>
    <row r="19" spans="3:38" x14ac:dyDescent="0.15">
      <c r="C19" s="1605" t="s">
        <v>541</v>
      </c>
      <c r="D19" s="1605"/>
      <c r="E19" s="1605"/>
      <c r="F19" s="1605"/>
      <c r="G19" s="1605"/>
      <c r="H19" s="1605"/>
      <c r="I19" s="1605"/>
      <c r="J19" s="1605"/>
      <c r="K19" s="1605"/>
      <c r="L19" s="1605"/>
      <c r="M19" s="1605"/>
      <c r="N19" s="1605"/>
      <c r="O19" s="1605"/>
      <c r="P19" s="1605"/>
      <c r="Q19" s="1605"/>
      <c r="R19" s="1605"/>
      <c r="S19" s="1605"/>
      <c r="T19" s="1605"/>
      <c r="U19" s="1605"/>
      <c r="V19" s="1605"/>
      <c r="W19" s="1605"/>
      <c r="X19" s="1605"/>
      <c r="Y19" s="1605"/>
      <c r="Z19" s="1605"/>
      <c r="AA19" s="1605"/>
      <c r="AB19" s="1605"/>
      <c r="AC19" s="1605"/>
      <c r="AD19" s="1605"/>
      <c r="AE19" s="1605"/>
      <c r="AF19" s="1605"/>
      <c r="AG19" s="1605"/>
      <c r="AH19" s="1605"/>
    </row>
    <row r="20" spans="3:38" ht="14.25" customHeight="1" x14ac:dyDescent="0.15">
      <c r="C20" s="1727" t="s">
        <v>566</v>
      </c>
      <c r="D20" s="1728"/>
      <c r="E20" s="1728"/>
      <c r="F20" s="1728"/>
      <c r="G20" s="1728"/>
      <c r="H20" s="1728"/>
      <c r="I20" s="1729"/>
      <c r="AL20" s="395" t="s">
        <v>476</v>
      </c>
    </row>
    <row r="21" spans="3:38" ht="14.25" customHeight="1" x14ac:dyDescent="0.15">
      <c r="C21" s="1730"/>
      <c r="D21" s="1731"/>
      <c r="E21" s="1731"/>
      <c r="F21" s="1731"/>
      <c r="G21" s="1731"/>
      <c r="H21" s="1731"/>
      <c r="I21" s="1732"/>
      <c r="AL21" s="415" t="s">
        <v>566</v>
      </c>
    </row>
    <row r="22" spans="3:38" x14ac:dyDescent="0.15">
      <c r="C22" s="1541"/>
      <c r="D22" s="1541"/>
      <c r="E22" s="1541"/>
      <c r="F22" s="1541"/>
      <c r="G22" s="1541"/>
      <c r="H22" s="1541"/>
      <c r="I22" s="1541"/>
      <c r="J22" s="1541"/>
      <c r="K22" s="1541"/>
      <c r="L22" s="1541"/>
      <c r="M22" s="1541"/>
      <c r="N22" s="1541"/>
      <c r="O22" s="1541"/>
      <c r="P22" s="1541"/>
      <c r="Q22" s="1541"/>
      <c r="R22" s="1541"/>
      <c r="S22" s="1541"/>
      <c r="T22" s="1541"/>
      <c r="U22" s="1541"/>
      <c r="V22" s="1541"/>
      <c r="W22" s="1541"/>
      <c r="X22" s="1541"/>
      <c r="Y22" s="1541"/>
      <c r="Z22" s="1541"/>
      <c r="AA22" s="1541"/>
      <c r="AB22" s="1541"/>
      <c r="AC22" s="1541"/>
      <c r="AD22" s="1541"/>
      <c r="AE22" s="1541"/>
      <c r="AF22" s="1541"/>
      <c r="AG22" s="1541"/>
      <c r="AH22" s="1541"/>
      <c r="AL22" s="395" t="s">
        <v>475</v>
      </c>
    </row>
    <row r="23" spans="3:38" x14ac:dyDescent="0.15">
      <c r="D23" s="1733"/>
      <c r="E23" s="1733"/>
      <c r="F23" s="1733"/>
      <c r="G23" s="435"/>
      <c r="H23" s="1733"/>
      <c r="I23" s="1733"/>
      <c r="J23" s="1733"/>
      <c r="K23" s="1734"/>
      <c r="L23" s="1734"/>
      <c r="M23" s="1734"/>
      <c r="N23" s="1734"/>
      <c r="O23" s="1734"/>
      <c r="P23" s="1734"/>
      <c r="Q23" s="1734"/>
      <c r="R23" s="1734"/>
      <c r="S23" s="1734"/>
      <c r="T23" s="1734"/>
      <c r="U23" s="1734"/>
      <c r="V23" s="1734"/>
      <c r="W23" s="1734"/>
      <c r="X23" s="1734"/>
      <c r="Y23" s="1734"/>
      <c r="Z23" s="1734"/>
      <c r="AA23" s="1734"/>
      <c r="AB23" s="1734"/>
      <c r="AC23" s="1734"/>
      <c r="AD23" s="1734"/>
      <c r="AE23" s="1734"/>
      <c r="AF23" s="1734"/>
      <c r="AG23" s="1734"/>
      <c r="AH23" s="1734"/>
      <c r="AL23" s="395" t="s">
        <v>477</v>
      </c>
    </row>
    <row r="24" spans="3:38" x14ac:dyDescent="0.15">
      <c r="K24" s="1734"/>
      <c r="L24" s="1734"/>
      <c r="M24" s="1734"/>
      <c r="N24" s="1734"/>
      <c r="O24" s="1734"/>
      <c r="P24" s="1734"/>
      <c r="Q24" s="1734"/>
      <c r="R24" s="1734"/>
      <c r="S24" s="1734"/>
      <c r="T24" s="1734"/>
      <c r="U24" s="1734"/>
      <c r="V24" s="1734"/>
      <c r="W24" s="1734"/>
      <c r="X24" s="1734"/>
      <c r="Y24" s="1734"/>
      <c r="Z24" s="1734"/>
      <c r="AA24" s="1734"/>
      <c r="AB24" s="1734"/>
      <c r="AC24" s="1734"/>
      <c r="AD24" s="1734"/>
      <c r="AE24" s="1734"/>
      <c r="AF24" s="1734"/>
      <c r="AG24" s="1734"/>
      <c r="AH24" s="1734"/>
    </row>
    <row r="25" spans="3:38" x14ac:dyDescent="0.15">
      <c r="C25" s="418" t="str">
        <f>IF(AB8="評価対象外",AL31,IF(C20=AL22,AL26&amp;G29-1&amp;AL27,IF(C20=AL23,AL29,"")))</f>
        <v/>
      </c>
      <c r="AL25" s="417" t="s">
        <v>569</v>
      </c>
    </row>
    <row r="26" spans="3:38" x14ac:dyDescent="0.15">
      <c r="C26" s="1673"/>
      <c r="D26" s="1674"/>
      <c r="E26" s="1674"/>
      <c r="F26" s="1674"/>
      <c r="G26" s="1674"/>
      <c r="H26" s="1674"/>
      <c r="I26" s="1674"/>
      <c r="J26" s="1674"/>
      <c r="K26" s="1715" t="s">
        <v>478</v>
      </c>
      <c r="L26" s="1674"/>
      <c r="M26" s="1674"/>
      <c r="N26" s="1674"/>
      <c r="O26" s="1674"/>
      <c r="P26" s="1674"/>
      <c r="Q26" s="1716"/>
      <c r="R26" s="1673" t="s">
        <v>479</v>
      </c>
      <c r="S26" s="1674"/>
      <c r="T26" s="1674"/>
      <c r="U26" s="1674"/>
      <c r="V26" s="1674"/>
      <c r="W26" s="1674"/>
      <c r="X26" s="1674"/>
      <c r="Y26" s="1716"/>
      <c r="AA26" s="433"/>
      <c r="AL26" s="417" t="s">
        <v>570</v>
      </c>
    </row>
    <row r="27" spans="3:38" ht="14.25" customHeight="1" x14ac:dyDescent="0.15">
      <c r="C27" s="1643" t="s">
        <v>542</v>
      </c>
      <c r="D27" s="1644"/>
      <c r="E27" s="1644"/>
      <c r="F27" s="1679"/>
      <c r="G27" s="1697"/>
      <c r="H27" s="1698"/>
      <c r="I27" s="1698"/>
      <c r="J27" s="1699"/>
      <c r="K27" s="1703"/>
      <c r="L27" s="1704"/>
      <c r="M27" s="1704"/>
      <c r="N27" s="1704"/>
      <c r="O27" s="1704"/>
      <c r="P27" s="1707" t="s">
        <v>173</v>
      </c>
      <c r="Q27" s="1708"/>
      <c r="R27" s="1711"/>
      <c r="S27" s="1712"/>
      <c r="T27" s="1712"/>
      <c r="U27" s="1712"/>
      <c r="V27" s="1707" t="s">
        <v>480</v>
      </c>
      <c r="W27" s="1707"/>
      <c r="X27" s="1707"/>
      <c r="Y27" s="1708"/>
      <c r="AA27" s="1695"/>
      <c r="AB27" s="1695"/>
      <c r="AC27" s="419"/>
      <c r="AD27" s="419"/>
      <c r="AE27" s="419"/>
      <c r="AF27" s="419"/>
      <c r="AG27" s="419"/>
      <c r="AH27" s="419"/>
      <c r="AL27" s="417" t="s">
        <v>571</v>
      </c>
    </row>
    <row r="28" spans="3:38" ht="14.25" customHeight="1" x14ac:dyDescent="0.15">
      <c r="C28" s="1645"/>
      <c r="D28" s="1646"/>
      <c r="E28" s="1646"/>
      <c r="F28" s="1680"/>
      <c r="G28" s="1700"/>
      <c r="H28" s="1701"/>
      <c r="I28" s="1701"/>
      <c r="J28" s="1702"/>
      <c r="K28" s="1705"/>
      <c r="L28" s="1706"/>
      <c r="M28" s="1706"/>
      <c r="N28" s="1706"/>
      <c r="O28" s="1706"/>
      <c r="P28" s="1709"/>
      <c r="Q28" s="1710"/>
      <c r="R28" s="1713"/>
      <c r="S28" s="1714"/>
      <c r="T28" s="1714"/>
      <c r="U28" s="1714"/>
      <c r="V28" s="1709"/>
      <c r="W28" s="1709"/>
      <c r="X28" s="1709"/>
      <c r="Y28" s="1710"/>
      <c r="AA28" s="1696"/>
      <c r="AB28" s="1696"/>
      <c r="AC28" s="1696"/>
      <c r="AD28" s="1696"/>
      <c r="AE28" s="1696"/>
      <c r="AF28" s="1696"/>
      <c r="AG28" s="1696"/>
      <c r="AH28" s="1696"/>
      <c r="AL28" s="416"/>
    </row>
    <row r="29" spans="3:38" ht="14.25" customHeight="1" x14ac:dyDescent="0.15">
      <c r="C29" s="1643" t="s">
        <v>481</v>
      </c>
      <c r="D29" s="1644"/>
      <c r="E29" s="1644"/>
      <c r="F29" s="1679"/>
      <c r="G29" s="1681">
        <f>その1!H4-1</f>
        <v>2023</v>
      </c>
      <c r="H29" s="1682"/>
      <c r="I29" s="1682"/>
      <c r="J29" s="1683"/>
      <c r="K29" s="1687" t="str">
        <f>IF('その5（非公表）'!P46=0,"",'その5（非公表）'!P46)</f>
        <v/>
      </c>
      <c r="L29" s="1688"/>
      <c r="M29" s="1688"/>
      <c r="N29" s="1688"/>
      <c r="O29" s="1688"/>
      <c r="P29" s="1644" t="s">
        <v>173</v>
      </c>
      <c r="Q29" s="1679"/>
      <c r="R29" s="1691" t="str">
        <f>IF(その1!AD20="","",ROUND(K29/その1!AD20*1000,1))</f>
        <v/>
      </c>
      <c r="S29" s="1692"/>
      <c r="T29" s="1692"/>
      <c r="U29" s="1692"/>
      <c r="V29" s="1644" t="s">
        <v>480</v>
      </c>
      <c r="W29" s="1644"/>
      <c r="X29" s="1644"/>
      <c r="Y29" s="1679"/>
      <c r="AL29" s="417" t="s">
        <v>572</v>
      </c>
    </row>
    <row r="30" spans="3:38" ht="14.25" customHeight="1" x14ac:dyDescent="0.15">
      <c r="C30" s="1645"/>
      <c r="D30" s="1646"/>
      <c r="E30" s="1646"/>
      <c r="F30" s="1680"/>
      <c r="G30" s="1684"/>
      <c r="H30" s="1685"/>
      <c r="I30" s="1685"/>
      <c r="J30" s="1686"/>
      <c r="K30" s="1689"/>
      <c r="L30" s="1690"/>
      <c r="M30" s="1690"/>
      <c r="N30" s="1690"/>
      <c r="O30" s="1690"/>
      <c r="P30" s="1646"/>
      <c r="Q30" s="1680"/>
      <c r="R30" s="1693"/>
      <c r="S30" s="1694"/>
      <c r="T30" s="1694"/>
      <c r="U30" s="1694"/>
      <c r="V30" s="1646"/>
      <c r="W30" s="1646"/>
      <c r="X30" s="1646"/>
      <c r="Y30" s="1680"/>
      <c r="AL30" s="416"/>
    </row>
    <row r="31" spans="3:38" ht="14.25" customHeight="1" x14ac:dyDescent="0.15">
      <c r="C31" s="1671" t="s">
        <v>482</v>
      </c>
      <c r="D31" s="1671"/>
      <c r="E31" s="1671"/>
      <c r="F31" s="1671"/>
      <c r="G31" s="1671"/>
      <c r="H31" s="1671"/>
      <c r="I31" s="1671"/>
      <c r="J31" s="1671"/>
      <c r="K31" s="1671"/>
      <c r="L31" s="1671"/>
      <c r="M31" s="1671"/>
      <c r="N31" s="1671"/>
      <c r="O31" s="1671"/>
      <c r="P31" s="1671"/>
      <c r="Q31" s="1671"/>
      <c r="R31" s="1671"/>
      <c r="S31" s="1671"/>
      <c r="T31" s="1671"/>
      <c r="U31" s="1671"/>
      <c r="V31" s="1671"/>
      <c r="W31" s="1671"/>
      <c r="X31" s="1671"/>
      <c r="Y31" s="1671"/>
      <c r="Z31" s="1671"/>
      <c r="AA31" s="1671"/>
      <c r="AB31" s="1671"/>
      <c r="AC31" s="1671"/>
      <c r="AD31" s="1671"/>
      <c r="AE31" s="1671"/>
      <c r="AF31" s="1671"/>
      <c r="AG31" s="1671"/>
      <c r="AH31" s="1671"/>
      <c r="AL31" s="417" t="s">
        <v>573</v>
      </c>
    </row>
    <row r="32" spans="3:38" ht="14.25" customHeight="1" x14ac:dyDescent="0.15">
      <c r="C32" s="1672" t="s">
        <v>483</v>
      </c>
      <c r="D32" s="1672"/>
      <c r="E32" s="1672"/>
      <c r="F32" s="1672"/>
      <c r="G32" s="1672"/>
      <c r="H32" s="1672"/>
      <c r="I32" s="1672"/>
      <c r="J32" s="1672"/>
      <c r="K32" s="1672"/>
      <c r="L32" s="1672"/>
      <c r="M32" s="1672"/>
      <c r="N32" s="1672"/>
      <c r="O32" s="1672"/>
      <c r="P32" s="1672"/>
      <c r="Q32" s="1672"/>
      <c r="R32" s="1672"/>
      <c r="S32" s="1672"/>
      <c r="T32" s="1672"/>
      <c r="U32" s="1672"/>
      <c r="V32" s="1672"/>
      <c r="W32" s="1672"/>
      <c r="X32" s="1672"/>
      <c r="Y32" s="1672"/>
      <c r="Z32" s="1672"/>
      <c r="AA32" s="1672"/>
      <c r="AB32" s="1672"/>
      <c r="AC32" s="1672"/>
      <c r="AD32" s="1672"/>
      <c r="AE32" s="1672"/>
      <c r="AF32" s="1672"/>
      <c r="AG32" s="1672"/>
      <c r="AH32" s="1672"/>
    </row>
    <row r="33" spans="3:36" ht="14.25" customHeight="1" x14ac:dyDescent="0.15">
      <c r="C33" s="435"/>
      <c r="D33" s="435"/>
      <c r="E33" s="435"/>
      <c r="F33" s="435"/>
      <c r="G33" s="398"/>
      <c r="H33" s="398"/>
      <c r="I33" s="398"/>
      <c r="J33" s="398"/>
      <c r="K33" s="436"/>
      <c r="L33" s="436"/>
      <c r="M33" s="436"/>
      <c r="N33" s="436"/>
      <c r="O33" s="436"/>
      <c r="P33" s="435"/>
      <c r="Q33" s="435"/>
      <c r="R33" s="436"/>
      <c r="S33" s="436"/>
      <c r="T33" s="436"/>
      <c r="U33" s="436"/>
      <c r="V33" s="435"/>
      <c r="W33" s="435"/>
      <c r="X33" s="435"/>
      <c r="Y33" s="435"/>
      <c r="Z33" s="399"/>
    </row>
    <row r="34" spans="3:36" ht="14.25" customHeight="1" x14ac:dyDescent="0.15">
      <c r="C34" s="1605" t="s">
        <v>484</v>
      </c>
      <c r="D34" s="1605"/>
      <c r="E34" s="1605"/>
      <c r="F34" s="1605"/>
      <c r="G34" s="1605"/>
      <c r="H34" s="1605"/>
      <c r="I34" s="1605"/>
      <c r="J34" s="1605"/>
      <c r="K34" s="1605"/>
      <c r="L34" s="1605"/>
      <c r="M34" s="1605"/>
      <c r="N34" s="1605"/>
      <c r="O34" s="1605"/>
      <c r="P34" s="1605"/>
      <c r="Q34" s="1605"/>
      <c r="R34" s="1605"/>
      <c r="S34" s="1605"/>
      <c r="T34" s="1605"/>
      <c r="U34" s="1605"/>
      <c r="V34" s="1605"/>
      <c r="W34" s="1605"/>
      <c r="X34" s="1605"/>
      <c r="Y34" s="1605"/>
      <c r="Z34" s="1605"/>
      <c r="AA34" s="1605"/>
      <c r="AB34" s="1605"/>
      <c r="AC34" s="1605"/>
      <c r="AD34" s="1605"/>
      <c r="AE34" s="1605"/>
      <c r="AF34" s="1605"/>
      <c r="AG34" s="1605"/>
      <c r="AH34" s="1605"/>
      <c r="AI34" s="1605"/>
      <c r="AJ34" s="1605"/>
    </row>
    <row r="35" spans="3:36" ht="14.25" customHeight="1" x14ac:dyDescent="0.15">
      <c r="C35" s="1673"/>
      <c r="D35" s="1674"/>
      <c r="E35" s="1674"/>
      <c r="F35" s="1674"/>
      <c r="G35" s="1674"/>
      <c r="H35" s="1674"/>
      <c r="I35" s="1674"/>
      <c r="J35" s="1674"/>
      <c r="K35" s="1675" t="s">
        <v>485</v>
      </c>
      <c r="L35" s="1676"/>
      <c r="M35" s="1676"/>
      <c r="N35" s="1676"/>
      <c r="O35" s="1676"/>
      <c r="P35" s="1676"/>
      <c r="Q35" s="1677"/>
      <c r="R35" s="1678" t="s">
        <v>486</v>
      </c>
      <c r="S35" s="1676"/>
      <c r="T35" s="1676"/>
      <c r="U35" s="1676"/>
      <c r="V35" s="1676"/>
      <c r="W35" s="1676"/>
      <c r="X35" s="1676"/>
      <c r="Y35" s="1677"/>
    </row>
    <row r="36" spans="3:36" ht="14.25" customHeight="1" x14ac:dyDescent="0.15">
      <c r="C36" s="1643" t="s">
        <v>543</v>
      </c>
      <c r="D36" s="1644"/>
      <c r="E36" s="1644"/>
      <c r="F36" s="1644"/>
      <c r="G36" s="1644"/>
      <c r="H36" s="1644"/>
      <c r="I36" s="1644"/>
      <c r="J36" s="1644"/>
      <c r="K36" s="1647" t="str">
        <f>IF(K27="","",(1-(K29/K27)))</f>
        <v/>
      </c>
      <c r="L36" s="1648"/>
      <c r="M36" s="1648"/>
      <c r="N36" s="1648"/>
      <c r="O36" s="1648"/>
      <c r="P36" s="1648"/>
      <c r="Q36" s="1649"/>
      <c r="R36" s="1653" t="str">
        <f>IF(R27="","",(1-(R29/R27)))</f>
        <v/>
      </c>
      <c r="S36" s="1648"/>
      <c r="T36" s="1648"/>
      <c r="U36" s="1648"/>
      <c r="V36" s="1648"/>
      <c r="W36" s="1648"/>
      <c r="X36" s="1648"/>
      <c r="Y36" s="1649"/>
    </row>
    <row r="37" spans="3:36" ht="14.25" customHeight="1" x14ac:dyDescent="0.15">
      <c r="C37" s="1645"/>
      <c r="D37" s="1646"/>
      <c r="E37" s="1646"/>
      <c r="F37" s="1646"/>
      <c r="G37" s="1646"/>
      <c r="H37" s="1646"/>
      <c r="I37" s="1646"/>
      <c r="J37" s="1646"/>
      <c r="K37" s="1650"/>
      <c r="L37" s="1651"/>
      <c r="M37" s="1651"/>
      <c r="N37" s="1651"/>
      <c r="O37" s="1651"/>
      <c r="P37" s="1651"/>
      <c r="Q37" s="1652"/>
      <c r="R37" s="1654"/>
      <c r="S37" s="1651"/>
      <c r="T37" s="1651"/>
      <c r="U37" s="1651"/>
      <c r="V37" s="1651"/>
      <c r="W37" s="1651"/>
      <c r="X37" s="1651"/>
      <c r="Y37" s="1652"/>
    </row>
    <row r="39" spans="3:36" x14ac:dyDescent="0.15">
      <c r="C39" s="1605" t="s">
        <v>487</v>
      </c>
      <c r="D39" s="1605"/>
      <c r="E39" s="1605"/>
      <c r="F39" s="1605"/>
      <c r="G39" s="1605"/>
      <c r="H39" s="1605"/>
      <c r="I39" s="1605"/>
      <c r="J39" s="1605"/>
      <c r="K39" s="1605"/>
      <c r="L39" s="1605"/>
      <c r="M39" s="1605"/>
      <c r="N39" s="1605"/>
      <c r="O39" s="1605"/>
      <c r="P39" s="1605"/>
      <c r="Q39" s="1605"/>
      <c r="R39" s="1605"/>
      <c r="S39" s="1605"/>
      <c r="T39" s="1605"/>
      <c r="U39" s="1605"/>
      <c r="V39" s="1605"/>
      <c r="W39" s="1605"/>
      <c r="X39" s="1605"/>
      <c r="Y39" s="1605"/>
      <c r="Z39" s="1605"/>
      <c r="AA39" s="1605"/>
      <c r="AB39" s="1605"/>
      <c r="AC39" s="1605"/>
      <c r="AD39" s="1605"/>
      <c r="AE39" s="1605"/>
      <c r="AF39" s="1605"/>
      <c r="AG39" s="1605"/>
      <c r="AH39" s="1605"/>
      <c r="AI39" s="1605"/>
      <c r="AJ39" s="1605"/>
    </row>
    <row r="40" spans="3:36" ht="14.25" customHeight="1" x14ac:dyDescent="0.15">
      <c r="C40" s="1637" t="s">
        <v>488</v>
      </c>
      <c r="D40" s="1638"/>
      <c r="E40" s="1638"/>
      <c r="F40" s="1639"/>
      <c r="G40" s="1655" t="str">
        <f>IF(K36="","",IF(K36&lt;=-0.2,AC50,IF(AND(K36&gt;-0.2,K36&lt;=-0.1),Y50,IF(AND(K36&gt;-0.1,K36&lt;0),U50,IF(K36=0,Q50,IF(AND(K36&gt;0,K36&lt;0.1),M50,IF(AND(K36&gt;=0.1,K36&lt;0.2),I50,IF(K36&gt;=0.2,E50))))))))</f>
        <v/>
      </c>
      <c r="H40" s="1656"/>
      <c r="I40" s="1656"/>
      <c r="J40" s="1560" t="s">
        <v>489</v>
      </c>
      <c r="K40" s="1636" t="s">
        <v>471</v>
      </c>
      <c r="L40" s="1636"/>
      <c r="M40" s="1636"/>
      <c r="N40" s="1659" t="s">
        <v>490</v>
      </c>
      <c r="O40" s="1660"/>
      <c r="P40" s="1660"/>
      <c r="Q40" s="1661"/>
      <c r="R40" s="1665" t="str">
        <f>IF(R36="","",IF(K36&lt;0,IF(R36&gt;0,"有","無"),"無"))</f>
        <v/>
      </c>
      <c r="S40" s="1666"/>
      <c r="T40" s="1667"/>
      <c r="U40" s="1636" t="s">
        <v>471</v>
      </c>
      <c r="V40" s="1636"/>
      <c r="W40" s="1636"/>
      <c r="X40" s="1637" t="s">
        <v>488</v>
      </c>
      <c r="Y40" s="1638"/>
      <c r="Z40" s="1638"/>
      <c r="AA40" s="1639"/>
      <c r="AB40" s="1580" t="str">
        <f>IF(R40="有",15,G40)</f>
        <v/>
      </c>
      <c r="AC40" s="1581"/>
      <c r="AD40" s="1581"/>
      <c r="AE40" s="1581"/>
      <c r="AF40" s="1581"/>
      <c r="AG40" s="1581"/>
      <c r="AH40" s="1560" t="s">
        <v>489</v>
      </c>
    </row>
    <row r="41" spans="3:36" ht="14.25" customHeight="1" x14ac:dyDescent="0.15">
      <c r="C41" s="1640"/>
      <c r="D41" s="1641"/>
      <c r="E41" s="1641"/>
      <c r="F41" s="1642"/>
      <c r="G41" s="1657"/>
      <c r="H41" s="1658"/>
      <c r="I41" s="1658"/>
      <c r="J41" s="1561"/>
      <c r="K41" s="1636"/>
      <c r="L41" s="1636"/>
      <c r="M41" s="1636"/>
      <c r="N41" s="1662"/>
      <c r="O41" s="1663"/>
      <c r="P41" s="1663"/>
      <c r="Q41" s="1664"/>
      <c r="R41" s="1668"/>
      <c r="S41" s="1669"/>
      <c r="T41" s="1670"/>
      <c r="U41" s="1636"/>
      <c r="V41" s="1636"/>
      <c r="W41" s="1636"/>
      <c r="X41" s="1640"/>
      <c r="Y41" s="1641"/>
      <c r="Z41" s="1641"/>
      <c r="AA41" s="1642"/>
      <c r="AB41" s="1582"/>
      <c r="AC41" s="1583"/>
      <c r="AD41" s="1583"/>
      <c r="AE41" s="1583"/>
      <c r="AF41" s="1583"/>
      <c r="AG41" s="1583"/>
      <c r="AH41" s="1561"/>
    </row>
    <row r="42" spans="3:36" ht="14.25" customHeight="1" x14ac:dyDescent="0.15">
      <c r="J42" s="396" t="s">
        <v>491</v>
      </c>
      <c r="T42" s="396" t="s">
        <v>492</v>
      </c>
      <c r="AH42" s="396" t="s">
        <v>493</v>
      </c>
    </row>
    <row r="43" spans="3:36" ht="14.25" customHeight="1" x14ac:dyDescent="0.15"/>
    <row r="44" spans="3:36" x14ac:dyDescent="0.15">
      <c r="C44" s="1605" t="s">
        <v>494</v>
      </c>
      <c r="D44" s="1605"/>
      <c r="E44" s="1605"/>
      <c r="F44" s="1605"/>
      <c r="G44" s="1605"/>
      <c r="H44" s="1605"/>
      <c r="I44" s="1605"/>
      <c r="J44" s="1605"/>
      <c r="K44" s="1605"/>
      <c r="L44" s="1605"/>
      <c r="M44" s="1605"/>
      <c r="N44" s="1605"/>
      <c r="O44" s="1605"/>
      <c r="P44" s="1605"/>
      <c r="Q44" s="1605"/>
      <c r="R44" s="1605"/>
      <c r="S44" s="1605"/>
      <c r="T44" s="1605"/>
      <c r="U44" s="1605"/>
      <c r="V44" s="1605"/>
      <c r="W44" s="1605"/>
      <c r="X44" s="1605"/>
      <c r="Y44" s="1605"/>
      <c r="Z44" s="1605"/>
      <c r="AA44" s="1605"/>
      <c r="AB44" s="1605"/>
      <c r="AC44" s="1605"/>
      <c r="AD44" s="1605"/>
      <c r="AE44" s="1605"/>
      <c r="AF44" s="1605"/>
      <c r="AG44" s="1605"/>
      <c r="AH44" s="1605"/>
    </row>
    <row r="45" spans="3:36" x14ac:dyDescent="0.15">
      <c r="C45" s="1619" t="s">
        <v>544</v>
      </c>
      <c r="D45" s="1592"/>
      <c r="E45" s="1592"/>
      <c r="F45" s="1592"/>
      <c r="G45" s="1592"/>
      <c r="H45" s="1592"/>
      <c r="I45" s="1592"/>
      <c r="J45" s="1592"/>
      <c r="K45" s="1592"/>
      <c r="L45" s="1592"/>
      <c r="M45" s="1592"/>
      <c r="N45" s="1592"/>
      <c r="O45" s="1592"/>
      <c r="P45" s="1592"/>
      <c r="Q45" s="1592"/>
      <c r="R45" s="1592"/>
      <c r="S45" s="1592"/>
      <c r="T45" s="1592"/>
      <c r="U45" s="1592"/>
      <c r="V45" s="1592"/>
      <c r="W45" s="1592"/>
      <c r="X45" s="1592"/>
      <c r="Y45" s="1592"/>
      <c r="Z45" s="1592"/>
      <c r="AA45" s="1592"/>
      <c r="AB45" s="1592"/>
      <c r="AC45" s="1592"/>
      <c r="AD45" s="1592"/>
      <c r="AE45" s="1592"/>
      <c r="AF45" s="1592"/>
      <c r="AG45" s="1592"/>
      <c r="AH45" s="1620"/>
    </row>
    <row r="46" spans="3:36" x14ac:dyDescent="0.15">
      <c r="C46" s="400"/>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401"/>
    </row>
    <row r="47" spans="3:36" x14ac:dyDescent="0.15">
      <c r="C47" s="400"/>
      <c r="D47" s="399"/>
      <c r="E47" s="1626" t="s">
        <v>495</v>
      </c>
      <c r="F47" s="1627"/>
      <c r="G47" s="1627"/>
      <c r="H47" s="1627"/>
      <c r="I47" s="1627"/>
      <c r="J47" s="1627"/>
      <c r="K47" s="1627"/>
      <c r="L47" s="1627"/>
      <c r="M47" s="1627"/>
      <c r="N47" s="1627"/>
      <c r="O47" s="1627"/>
      <c r="P47" s="1627"/>
      <c r="Q47" s="1627"/>
      <c r="R47" s="1627"/>
      <c r="S47" s="1627"/>
      <c r="T47" s="1627"/>
      <c r="U47" s="1627"/>
      <c r="V47" s="1627"/>
      <c r="W47" s="1627"/>
      <c r="X47" s="1627"/>
      <c r="Y47" s="1627"/>
      <c r="Z47" s="1627"/>
      <c r="AA47" s="1627"/>
      <c r="AB47" s="1627"/>
      <c r="AC47" s="1627"/>
      <c r="AD47" s="1627"/>
      <c r="AE47" s="1627"/>
      <c r="AF47" s="1628"/>
      <c r="AG47" s="399"/>
      <c r="AH47" s="401"/>
    </row>
    <row r="48" spans="3:36" ht="14.25" customHeight="1" x14ac:dyDescent="0.15">
      <c r="C48" s="400"/>
      <c r="D48" s="399"/>
      <c r="E48" s="1629" t="s">
        <v>496</v>
      </c>
      <c r="F48" s="1630"/>
      <c r="G48" s="1630"/>
      <c r="H48" s="1630"/>
      <c r="I48" s="1633" t="s">
        <v>497</v>
      </c>
      <c r="J48" s="1630"/>
      <c r="K48" s="1630"/>
      <c r="L48" s="1630"/>
      <c r="M48" s="1633" t="s">
        <v>498</v>
      </c>
      <c r="N48" s="1630"/>
      <c r="O48" s="1630"/>
      <c r="P48" s="1630"/>
      <c r="Q48" s="1630">
        <v>0</v>
      </c>
      <c r="R48" s="1630"/>
      <c r="S48" s="1630"/>
      <c r="T48" s="1630"/>
      <c r="U48" s="1633" t="s">
        <v>499</v>
      </c>
      <c r="V48" s="1630"/>
      <c r="W48" s="1630"/>
      <c r="X48" s="1630"/>
      <c r="Y48" s="1633" t="s">
        <v>500</v>
      </c>
      <c r="Z48" s="1630"/>
      <c r="AA48" s="1630"/>
      <c r="AB48" s="1630"/>
      <c r="AC48" s="1630" t="s">
        <v>501</v>
      </c>
      <c r="AD48" s="1630"/>
      <c r="AE48" s="1630"/>
      <c r="AF48" s="1634"/>
      <c r="AG48" s="399"/>
      <c r="AH48" s="401"/>
    </row>
    <row r="49" spans="3:34" x14ac:dyDescent="0.15">
      <c r="C49" s="400"/>
      <c r="D49" s="399"/>
      <c r="E49" s="1631"/>
      <c r="F49" s="1632"/>
      <c r="G49" s="1632"/>
      <c r="H49" s="1632"/>
      <c r="I49" s="1632"/>
      <c r="J49" s="1632"/>
      <c r="K49" s="1632"/>
      <c r="L49" s="1632"/>
      <c r="M49" s="1632"/>
      <c r="N49" s="1632"/>
      <c r="O49" s="1632"/>
      <c r="P49" s="1632"/>
      <c r="Q49" s="1632"/>
      <c r="R49" s="1632"/>
      <c r="S49" s="1632"/>
      <c r="T49" s="1632"/>
      <c r="U49" s="1632"/>
      <c r="V49" s="1632"/>
      <c r="W49" s="1632"/>
      <c r="X49" s="1632"/>
      <c r="Y49" s="1632"/>
      <c r="Z49" s="1632"/>
      <c r="AA49" s="1632"/>
      <c r="AB49" s="1632"/>
      <c r="AC49" s="1632"/>
      <c r="AD49" s="1632"/>
      <c r="AE49" s="1632"/>
      <c r="AF49" s="1635"/>
      <c r="AG49" s="399"/>
      <c r="AH49" s="401"/>
    </row>
    <row r="50" spans="3:34" ht="14.25" customHeight="1" x14ac:dyDescent="0.15">
      <c r="C50" s="400"/>
      <c r="D50" s="399"/>
      <c r="E50" s="1624">
        <v>30</v>
      </c>
      <c r="F50" s="1615"/>
      <c r="G50" s="1615"/>
      <c r="H50" s="1615"/>
      <c r="I50" s="1615">
        <v>25</v>
      </c>
      <c r="J50" s="1615"/>
      <c r="K50" s="1615"/>
      <c r="L50" s="1615"/>
      <c r="M50" s="1615">
        <v>20</v>
      </c>
      <c r="N50" s="1615"/>
      <c r="O50" s="1615"/>
      <c r="P50" s="1615"/>
      <c r="Q50" s="1615">
        <v>15</v>
      </c>
      <c r="R50" s="1615"/>
      <c r="S50" s="1615"/>
      <c r="T50" s="1615"/>
      <c r="U50" s="1615">
        <v>10</v>
      </c>
      <c r="V50" s="1615"/>
      <c r="W50" s="1615"/>
      <c r="X50" s="1615"/>
      <c r="Y50" s="1615">
        <v>5</v>
      </c>
      <c r="Z50" s="1615"/>
      <c r="AA50" s="1615"/>
      <c r="AB50" s="1615"/>
      <c r="AC50" s="1615">
        <v>0</v>
      </c>
      <c r="AD50" s="1615"/>
      <c r="AE50" s="1615"/>
      <c r="AF50" s="1616"/>
      <c r="AG50" s="399"/>
      <c r="AH50" s="401"/>
    </row>
    <row r="51" spans="3:34" ht="14.25" customHeight="1" x14ac:dyDescent="0.15">
      <c r="C51" s="400"/>
      <c r="D51" s="399"/>
      <c r="E51" s="1625"/>
      <c r="F51" s="1617"/>
      <c r="G51" s="1617"/>
      <c r="H51" s="1617"/>
      <c r="I51" s="1617"/>
      <c r="J51" s="1617"/>
      <c r="K51" s="1617"/>
      <c r="L51" s="1617"/>
      <c r="M51" s="1617"/>
      <c r="N51" s="1617"/>
      <c r="O51" s="1617"/>
      <c r="P51" s="1617"/>
      <c r="Q51" s="1617"/>
      <c r="R51" s="1617"/>
      <c r="S51" s="1617"/>
      <c r="T51" s="1617"/>
      <c r="U51" s="1617"/>
      <c r="V51" s="1617"/>
      <c r="W51" s="1617"/>
      <c r="X51" s="1617"/>
      <c r="Y51" s="1617"/>
      <c r="Z51" s="1617"/>
      <c r="AA51" s="1617"/>
      <c r="AB51" s="1617"/>
      <c r="AC51" s="1617"/>
      <c r="AD51" s="1617"/>
      <c r="AE51" s="1617"/>
      <c r="AF51" s="1618"/>
      <c r="AG51" s="399"/>
      <c r="AH51" s="401"/>
    </row>
    <row r="52" spans="3:34" x14ac:dyDescent="0.15">
      <c r="C52" s="402"/>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4"/>
    </row>
    <row r="53" spans="3:34" ht="39.950000000000003" customHeight="1" x14ac:dyDescent="0.15"/>
    <row r="54" spans="3:34" x14ac:dyDescent="0.15">
      <c r="C54" s="1605" t="s">
        <v>502</v>
      </c>
      <c r="D54" s="1605"/>
      <c r="E54" s="1605"/>
      <c r="F54" s="1605"/>
      <c r="G54" s="1605"/>
      <c r="H54" s="1605"/>
      <c r="I54" s="1605"/>
      <c r="J54" s="1605"/>
      <c r="K54" s="1605"/>
      <c r="L54" s="1605"/>
      <c r="M54" s="1605"/>
      <c r="N54" s="1605"/>
      <c r="O54" s="1605"/>
      <c r="P54" s="1605"/>
      <c r="Q54" s="1605"/>
      <c r="R54" s="1605"/>
      <c r="S54" s="1605"/>
      <c r="T54" s="1605"/>
      <c r="U54" s="1605"/>
      <c r="V54" s="1605"/>
      <c r="W54" s="1605"/>
      <c r="X54" s="1605"/>
      <c r="Y54" s="1605"/>
      <c r="Z54" s="1605"/>
      <c r="AA54" s="1605"/>
      <c r="AB54" s="1605"/>
      <c r="AC54" s="1605"/>
      <c r="AD54" s="1605"/>
      <c r="AE54" s="1605"/>
      <c r="AF54" s="1605"/>
      <c r="AG54" s="1605"/>
      <c r="AH54" s="1605"/>
    </row>
    <row r="55" spans="3:34" x14ac:dyDescent="0.15">
      <c r="C55" s="1619" t="s">
        <v>545</v>
      </c>
      <c r="D55" s="1592"/>
      <c r="E55" s="1592"/>
      <c r="F55" s="1592"/>
      <c r="G55" s="1592"/>
      <c r="H55" s="1592"/>
      <c r="I55" s="1592"/>
      <c r="J55" s="1592"/>
      <c r="K55" s="1592"/>
      <c r="L55" s="1592"/>
      <c r="M55" s="1592"/>
      <c r="N55" s="1592"/>
      <c r="O55" s="1592"/>
      <c r="P55" s="1592"/>
      <c r="Q55" s="1592"/>
      <c r="R55" s="1592"/>
      <c r="S55" s="1592"/>
      <c r="T55" s="1592"/>
      <c r="U55" s="1592"/>
      <c r="V55" s="1592"/>
      <c r="W55" s="1592"/>
      <c r="X55" s="1592"/>
      <c r="Y55" s="1592"/>
      <c r="Z55" s="1592"/>
      <c r="AA55" s="1592"/>
      <c r="AB55" s="1592"/>
      <c r="AC55" s="1592"/>
      <c r="AD55" s="1592"/>
      <c r="AE55" s="1592"/>
      <c r="AF55" s="1592"/>
      <c r="AG55" s="1592"/>
      <c r="AH55" s="1620"/>
    </row>
    <row r="56" spans="3:34" x14ac:dyDescent="0.15">
      <c r="C56" s="400"/>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401"/>
    </row>
    <row r="57" spans="3:34" x14ac:dyDescent="0.15">
      <c r="C57" s="400"/>
      <c r="D57" s="399"/>
      <c r="E57" s="399"/>
      <c r="F57" s="399"/>
      <c r="H57" s="1621" t="s">
        <v>503</v>
      </c>
      <c r="I57" s="1622"/>
      <c r="J57" s="1622"/>
      <c r="K57" s="1622"/>
      <c r="L57" s="1622"/>
      <c r="M57" s="1622"/>
      <c r="N57" s="1622" t="s">
        <v>479</v>
      </c>
      <c r="O57" s="1622"/>
      <c r="P57" s="1622"/>
      <c r="Q57" s="1622"/>
      <c r="R57" s="1622"/>
      <c r="S57" s="1622"/>
      <c r="T57" s="1622" t="s">
        <v>492</v>
      </c>
      <c r="U57" s="1622"/>
      <c r="V57" s="1622"/>
      <c r="W57" s="1622"/>
      <c r="X57" s="1622"/>
      <c r="Y57" s="1622"/>
      <c r="Z57" s="1622"/>
      <c r="AA57" s="1622"/>
      <c r="AB57" s="1622"/>
      <c r="AC57" s="1623"/>
      <c r="AD57" s="399"/>
      <c r="AE57" s="399"/>
      <c r="AF57" s="399"/>
      <c r="AG57" s="399"/>
      <c r="AH57" s="401"/>
    </row>
    <row r="58" spans="3:34" x14ac:dyDescent="0.15">
      <c r="C58" s="400"/>
      <c r="D58" s="399"/>
      <c r="E58" s="399"/>
      <c r="F58" s="399"/>
      <c r="H58" s="1606" t="s">
        <v>504</v>
      </c>
      <c r="I58" s="1607"/>
      <c r="J58" s="1607"/>
      <c r="K58" s="1607"/>
      <c r="L58" s="1607"/>
      <c r="M58" s="1607"/>
      <c r="N58" s="1607" t="s">
        <v>504</v>
      </c>
      <c r="O58" s="1607"/>
      <c r="P58" s="1607"/>
      <c r="Q58" s="1607"/>
      <c r="R58" s="1607"/>
      <c r="S58" s="1607"/>
      <c r="T58" s="1608" t="s">
        <v>505</v>
      </c>
      <c r="U58" s="1608"/>
      <c r="V58" s="1608"/>
      <c r="W58" s="1608"/>
      <c r="X58" s="1608"/>
      <c r="Y58" s="1608"/>
      <c r="Z58" s="1608"/>
      <c r="AA58" s="1608"/>
      <c r="AB58" s="1608"/>
      <c r="AC58" s="1609"/>
      <c r="AD58" s="399"/>
      <c r="AE58" s="399"/>
      <c r="AF58" s="399"/>
      <c r="AG58" s="399"/>
      <c r="AH58" s="401"/>
    </row>
    <row r="59" spans="3:34" x14ac:dyDescent="0.15">
      <c r="C59" s="400"/>
      <c r="D59" s="399"/>
      <c r="E59" s="399"/>
      <c r="F59" s="399"/>
      <c r="H59" s="1610" t="s">
        <v>504</v>
      </c>
      <c r="I59" s="1611"/>
      <c r="J59" s="1611"/>
      <c r="K59" s="1611"/>
      <c r="L59" s="1611"/>
      <c r="M59" s="1611"/>
      <c r="N59" s="1612" t="s">
        <v>506</v>
      </c>
      <c r="O59" s="1612"/>
      <c r="P59" s="1612"/>
      <c r="Q59" s="1612"/>
      <c r="R59" s="1612"/>
      <c r="S59" s="1612"/>
      <c r="T59" s="1613" t="s">
        <v>507</v>
      </c>
      <c r="U59" s="1613"/>
      <c r="V59" s="1613"/>
      <c r="W59" s="1613"/>
      <c r="X59" s="1613"/>
      <c r="Y59" s="1613"/>
      <c r="Z59" s="1613"/>
      <c r="AA59" s="1613"/>
      <c r="AB59" s="1613"/>
      <c r="AC59" s="1614"/>
      <c r="AD59" s="399"/>
      <c r="AE59" s="399"/>
      <c r="AF59" s="399"/>
      <c r="AG59" s="399"/>
      <c r="AH59" s="401"/>
    </row>
    <row r="60" spans="3:34" x14ac:dyDescent="0.15">
      <c r="C60" s="400"/>
      <c r="D60" s="399"/>
      <c r="E60" s="399"/>
      <c r="F60" s="399"/>
      <c r="H60" s="1593" t="s">
        <v>506</v>
      </c>
      <c r="I60" s="1594"/>
      <c r="J60" s="1594"/>
      <c r="K60" s="1594"/>
      <c r="L60" s="1594"/>
      <c r="M60" s="1594"/>
      <c r="N60" s="1594" t="s">
        <v>508</v>
      </c>
      <c r="O60" s="1594"/>
      <c r="P60" s="1594"/>
      <c r="Q60" s="1594"/>
      <c r="R60" s="1594"/>
      <c r="S60" s="1594"/>
      <c r="T60" s="1595" t="s">
        <v>505</v>
      </c>
      <c r="U60" s="1595"/>
      <c r="V60" s="1595"/>
      <c r="W60" s="1595"/>
      <c r="X60" s="1595"/>
      <c r="Y60" s="1595"/>
      <c r="Z60" s="1595"/>
      <c r="AA60" s="1595"/>
      <c r="AB60" s="1595"/>
      <c r="AC60" s="1596"/>
      <c r="AD60" s="399"/>
      <c r="AE60" s="399"/>
      <c r="AF60" s="399"/>
      <c r="AG60" s="399"/>
      <c r="AH60" s="401"/>
    </row>
    <row r="61" spans="3:34" x14ac:dyDescent="0.15">
      <c r="C61" s="402"/>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4"/>
    </row>
    <row r="63" spans="3:34" ht="14.25" customHeight="1" x14ac:dyDescent="0.15">
      <c r="C63" s="1597" t="s">
        <v>549</v>
      </c>
      <c r="D63" s="1598"/>
      <c r="E63" s="1598"/>
      <c r="F63" s="1598"/>
      <c r="G63" s="1598"/>
      <c r="H63" s="1598"/>
      <c r="I63" s="1598"/>
      <c r="J63" s="1598"/>
      <c r="K63" s="1598"/>
      <c r="L63" s="1598"/>
      <c r="M63" s="1598"/>
      <c r="N63" s="1598"/>
      <c r="O63" s="1598"/>
      <c r="P63" s="1598"/>
      <c r="Q63" s="1598"/>
      <c r="R63" s="1598"/>
      <c r="S63" s="1598"/>
      <c r="T63" s="1598"/>
      <c r="U63" s="1598"/>
      <c r="V63" s="1598"/>
      <c r="W63" s="1598"/>
      <c r="X63" s="1598"/>
      <c r="Y63" s="1598"/>
      <c r="Z63" s="1598"/>
      <c r="AA63" s="1598"/>
      <c r="AB63" s="1601" t="str">
        <f>IF(AB8="評価対象外",AB8,"")</f>
        <v/>
      </c>
      <c r="AC63" s="1601"/>
      <c r="AD63" s="1601"/>
      <c r="AE63" s="1601"/>
      <c r="AF63" s="1601"/>
      <c r="AG63" s="1601"/>
      <c r="AH63" s="1602"/>
    </row>
    <row r="64" spans="3:34" ht="14.25" customHeight="1" x14ac:dyDescent="0.15">
      <c r="C64" s="1599"/>
      <c r="D64" s="1600"/>
      <c r="E64" s="1600"/>
      <c r="F64" s="1600"/>
      <c r="G64" s="1600"/>
      <c r="H64" s="1600"/>
      <c r="I64" s="1600"/>
      <c r="J64" s="1600"/>
      <c r="K64" s="1600"/>
      <c r="L64" s="1600"/>
      <c r="M64" s="1600"/>
      <c r="N64" s="1600"/>
      <c r="O64" s="1600"/>
      <c r="P64" s="1600"/>
      <c r="Q64" s="1600"/>
      <c r="R64" s="1600"/>
      <c r="S64" s="1600"/>
      <c r="T64" s="1600"/>
      <c r="U64" s="1600"/>
      <c r="V64" s="1600"/>
      <c r="W64" s="1600"/>
      <c r="X64" s="1600"/>
      <c r="Y64" s="1600"/>
      <c r="Z64" s="1600"/>
      <c r="AA64" s="1600"/>
      <c r="AB64" s="1603"/>
      <c r="AC64" s="1603"/>
      <c r="AD64" s="1603"/>
      <c r="AE64" s="1603"/>
      <c r="AF64" s="1603"/>
      <c r="AG64" s="1603"/>
      <c r="AH64" s="1604"/>
    </row>
    <row r="65" spans="3:36" x14ac:dyDescent="0.15">
      <c r="C65" s="1605" t="s">
        <v>550</v>
      </c>
      <c r="D65" s="1605"/>
      <c r="E65" s="1605"/>
      <c r="F65" s="1605"/>
      <c r="G65" s="1605"/>
      <c r="H65" s="1605"/>
      <c r="I65" s="1605"/>
      <c r="J65" s="1605"/>
      <c r="K65" s="1605"/>
      <c r="L65" s="1605"/>
      <c r="M65" s="1605"/>
      <c r="N65" s="1605"/>
      <c r="O65" s="1605"/>
      <c r="P65" s="1605"/>
      <c r="Q65" s="1605"/>
      <c r="R65" s="1605"/>
      <c r="S65" s="1605"/>
      <c r="T65" s="1605"/>
      <c r="U65" s="1605"/>
      <c r="V65" s="1605"/>
      <c r="W65" s="1605"/>
      <c r="X65" s="1605"/>
      <c r="Y65" s="1605"/>
      <c r="Z65" s="1605"/>
      <c r="AA65" s="1605"/>
      <c r="AB65" s="1605"/>
      <c r="AC65" s="1605"/>
      <c r="AD65" s="1605"/>
      <c r="AE65" s="1605"/>
      <c r="AF65" s="1605"/>
      <c r="AG65" s="1605"/>
      <c r="AH65" s="1605"/>
      <c r="AI65" s="1605"/>
      <c r="AJ65" s="1605"/>
    </row>
    <row r="66" spans="3:36" ht="14.25" customHeight="1" x14ac:dyDescent="0.15">
      <c r="X66" s="1574" t="s">
        <v>509</v>
      </c>
      <c r="Y66" s="1575"/>
      <c r="Z66" s="1575"/>
      <c r="AA66" s="1576"/>
      <c r="AB66" s="1580">
        <f>'点検表（商業版）'!AA5</f>
        <v>0</v>
      </c>
      <c r="AC66" s="1581"/>
      <c r="AD66" s="1581"/>
      <c r="AE66" s="1581"/>
      <c r="AF66" s="1581"/>
      <c r="AG66" s="1581"/>
      <c r="AH66" s="1560" t="s">
        <v>489</v>
      </c>
    </row>
    <row r="67" spans="3:36" ht="14.25" customHeight="1" x14ac:dyDescent="0.15">
      <c r="X67" s="1577"/>
      <c r="Y67" s="1578"/>
      <c r="Z67" s="1578"/>
      <c r="AA67" s="1579"/>
      <c r="AB67" s="1582"/>
      <c r="AC67" s="1583"/>
      <c r="AD67" s="1583"/>
      <c r="AE67" s="1583"/>
      <c r="AF67" s="1583"/>
      <c r="AG67" s="1583"/>
      <c r="AH67" s="1561"/>
    </row>
    <row r="69" spans="3:36" ht="14.25" customHeight="1" x14ac:dyDescent="0.15">
      <c r="C69" s="1584" t="s">
        <v>510</v>
      </c>
      <c r="D69" s="1585"/>
      <c r="E69" s="1585"/>
      <c r="F69" s="1585"/>
      <c r="G69" s="1585"/>
      <c r="H69" s="1585"/>
      <c r="I69" s="1585"/>
      <c r="J69" s="1585"/>
      <c r="K69" s="1585"/>
      <c r="L69" s="1585"/>
      <c r="M69" s="1585"/>
      <c r="N69" s="1585"/>
      <c r="O69" s="1585"/>
      <c r="P69" s="1585"/>
      <c r="Q69" s="1585"/>
      <c r="R69" s="1585"/>
      <c r="S69" s="1585"/>
      <c r="T69" s="1585"/>
      <c r="U69" s="1585"/>
      <c r="V69" s="1585"/>
      <c r="W69" s="1585"/>
      <c r="X69" s="1585"/>
      <c r="Y69" s="1585"/>
      <c r="Z69" s="1585"/>
      <c r="AA69" s="1585"/>
      <c r="AB69" s="1588" t="str">
        <f>IF(AB8="評価対象外",AB8,"")</f>
        <v/>
      </c>
      <c r="AC69" s="1588"/>
      <c r="AD69" s="1588"/>
      <c r="AE69" s="1588"/>
      <c r="AF69" s="1588"/>
      <c r="AG69" s="1588"/>
      <c r="AH69" s="1589"/>
    </row>
    <row r="70" spans="3:36" ht="14.25" customHeight="1" x14ac:dyDescent="0.15">
      <c r="C70" s="1586"/>
      <c r="D70" s="1587"/>
      <c r="E70" s="1587"/>
      <c r="F70" s="1587"/>
      <c r="G70" s="1587"/>
      <c r="H70" s="1587"/>
      <c r="I70" s="1587"/>
      <c r="J70" s="1587"/>
      <c r="K70" s="1587"/>
      <c r="L70" s="1587"/>
      <c r="M70" s="1587"/>
      <c r="N70" s="1587"/>
      <c r="O70" s="1587"/>
      <c r="P70" s="1587"/>
      <c r="Q70" s="1587"/>
      <c r="R70" s="1587"/>
      <c r="S70" s="1587"/>
      <c r="T70" s="1587"/>
      <c r="U70" s="1587"/>
      <c r="V70" s="1587"/>
      <c r="W70" s="1587"/>
      <c r="X70" s="1587"/>
      <c r="Y70" s="1587"/>
      <c r="Z70" s="1587"/>
      <c r="AA70" s="1587"/>
      <c r="AB70" s="1590"/>
      <c r="AC70" s="1590"/>
      <c r="AD70" s="1590"/>
      <c r="AE70" s="1590"/>
      <c r="AF70" s="1590"/>
      <c r="AG70" s="1590"/>
      <c r="AH70" s="1591"/>
    </row>
    <row r="71" spans="3:36" x14ac:dyDescent="0.15">
      <c r="C71" s="1592" t="s">
        <v>511</v>
      </c>
      <c r="D71" s="1592"/>
      <c r="E71" s="1592"/>
      <c r="F71" s="1592"/>
      <c r="G71" s="1592"/>
      <c r="H71" s="1592"/>
      <c r="I71" s="1592"/>
      <c r="J71" s="1592"/>
      <c r="K71" s="1592"/>
      <c r="L71" s="1592"/>
      <c r="M71" s="1592"/>
      <c r="N71" s="1592"/>
      <c r="O71" s="1592"/>
      <c r="P71" s="1592"/>
      <c r="Q71" s="1592"/>
      <c r="R71" s="1592"/>
      <c r="S71" s="1592"/>
      <c r="T71" s="1592"/>
      <c r="U71" s="1592"/>
      <c r="V71" s="1592"/>
      <c r="W71" s="1592"/>
      <c r="X71" s="1592"/>
      <c r="Y71" s="1592"/>
      <c r="Z71" s="1592"/>
      <c r="AA71" s="1592"/>
      <c r="AB71" s="1592"/>
      <c r="AC71" s="1592"/>
      <c r="AD71" s="1592"/>
      <c r="AE71" s="1592"/>
      <c r="AF71" s="1592"/>
      <c r="AG71" s="1592"/>
      <c r="AH71" s="1592"/>
    </row>
    <row r="72" spans="3:36" ht="14.25" customHeight="1" x14ac:dyDescent="0.15">
      <c r="W72" s="405"/>
      <c r="X72" s="1550" t="s">
        <v>512</v>
      </c>
      <c r="Y72" s="1551"/>
      <c r="Z72" s="1551"/>
      <c r="AA72" s="1552"/>
      <c r="AB72" s="1556" t="str">
        <f>IF(AB40="","",AB40+AB66)</f>
        <v/>
      </c>
      <c r="AC72" s="1557"/>
      <c r="AD72" s="1557"/>
      <c r="AE72" s="1557"/>
      <c r="AF72" s="1557"/>
      <c r="AG72" s="1557"/>
      <c r="AH72" s="1560" t="s">
        <v>489</v>
      </c>
    </row>
    <row r="73" spans="3:36" ht="14.25" customHeight="1" x14ac:dyDescent="0.15">
      <c r="W73" s="405"/>
      <c r="X73" s="1553"/>
      <c r="Y73" s="1554"/>
      <c r="Z73" s="1554"/>
      <c r="AA73" s="1555"/>
      <c r="AB73" s="1558"/>
      <c r="AC73" s="1559"/>
      <c r="AD73" s="1559"/>
      <c r="AE73" s="1559"/>
      <c r="AF73" s="1559"/>
      <c r="AG73" s="1559"/>
      <c r="AH73" s="1561"/>
    </row>
    <row r="74" spans="3:36" ht="14.25" customHeight="1" x14ac:dyDescent="0.2">
      <c r="W74" s="406"/>
      <c r="X74" s="407"/>
      <c r="Y74" s="407"/>
      <c r="Z74" s="407"/>
      <c r="AA74" s="407"/>
      <c r="AB74" s="408"/>
      <c r="AC74" s="408"/>
      <c r="AD74" s="408"/>
      <c r="AE74" s="408"/>
      <c r="AF74" s="408"/>
      <c r="AG74" s="408"/>
      <c r="AH74" s="409"/>
    </row>
    <row r="75" spans="3:36" x14ac:dyDescent="0.15">
      <c r="C75" s="1541" t="s">
        <v>513</v>
      </c>
      <c r="D75" s="1541"/>
      <c r="E75" s="1541"/>
      <c r="F75" s="1541"/>
      <c r="G75" s="1541"/>
      <c r="H75" s="1541"/>
      <c r="I75" s="1541"/>
      <c r="J75" s="1541"/>
      <c r="K75" s="1541"/>
      <c r="L75" s="1541"/>
      <c r="M75" s="1541"/>
      <c r="N75" s="1541"/>
      <c r="O75" s="1541"/>
      <c r="P75" s="1541"/>
      <c r="Q75" s="1541"/>
      <c r="R75" s="1541"/>
      <c r="S75" s="1541"/>
      <c r="T75" s="1541"/>
      <c r="U75" s="1541"/>
      <c r="V75" s="1541"/>
      <c r="W75" s="1541"/>
      <c r="X75" s="1541"/>
      <c r="Y75" s="1541"/>
      <c r="Z75" s="1541"/>
      <c r="AA75" s="1541"/>
      <c r="AB75" s="1541"/>
      <c r="AC75" s="1541"/>
      <c r="AD75" s="1541"/>
      <c r="AE75" s="1541"/>
      <c r="AF75" s="1541"/>
      <c r="AG75" s="1541"/>
      <c r="AH75" s="1541"/>
    </row>
    <row r="76" spans="3:36" ht="14.25" customHeight="1" x14ac:dyDescent="0.15">
      <c r="X76" s="1550" t="s">
        <v>514</v>
      </c>
      <c r="Y76" s="1551"/>
      <c r="Z76" s="1551"/>
      <c r="AA76" s="1552"/>
      <c r="AB76" s="1565" t="str">
        <f>IF(AB72="","",IF(AB72&gt;=90,G82,IF(AND(AB72&lt;90,AB72&gt;=80),G83,IF(AND(AB72&lt;80,AB72&gt;=70),G84,IF(AND(AB72&lt;70,AB72&gt;=60),G85,IF(AND(AB72&lt;60,AB72&gt;=40),G86,IF(AB72&lt;40,G87)))))))</f>
        <v/>
      </c>
      <c r="AC76" s="1566"/>
      <c r="AD76" s="1566"/>
      <c r="AE76" s="1566"/>
      <c r="AF76" s="1566"/>
      <c r="AG76" s="1566"/>
      <c r="AH76" s="1567"/>
    </row>
    <row r="77" spans="3:36" ht="14.25" customHeight="1" x14ac:dyDescent="0.15">
      <c r="X77" s="1562"/>
      <c r="Y77" s="1563"/>
      <c r="Z77" s="1563"/>
      <c r="AA77" s="1564"/>
      <c r="AB77" s="1568"/>
      <c r="AC77" s="1569"/>
      <c r="AD77" s="1569"/>
      <c r="AE77" s="1569"/>
      <c r="AF77" s="1569"/>
      <c r="AG77" s="1569"/>
      <c r="AH77" s="1570"/>
    </row>
    <row r="78" spans="3:36" ht="14.25" customHeight="1" x14ac:dyDescent="0.15">
      <c r="X78" s="1553"/>
      <c r="Y78" s="1554"/>
      <c r="Z78" s="1554"/>
      <c r="AA78" s="1555"/>
      <c r="AB78" s="1571"/>
      <c r="AC78" s="1572"/>
      <c r="AD78" s="1572"/>
      <c r="AE78" s="1572"/>
      <c r="AF78" s="1572"/>
      <c r="AG78" s="1572"/>
      <c r="AH78" s="1573"/>
    </row>
    <row r="80" spans="3:36" x14ac:dyDescent="0.15">
      <c r="C80" s="1541" t="s">
        <v>515</v>
      </c>
      <c r="D80" s="1541"/>
      <c r="E80" s="1541"/>
      <c r="F80" s="1541"/>
      <c r="G80" s="1541"/>
      <c r="H80" s="1541"/>
      <c r="I80" s="1541"/>
      <c r="J80" s="1541"/>
      <c r="K80" s="1541"/>
      <c r="L80" s="1541"/>
      <c r="M80" s="1541"/>
      <c r="N80" s="1541"/>
      <c r="O80" s="1541"/>
      <c r="P80" s="1541"/>
      <c r="Q80" s="1541"/>
      <c r="R80" s="1541"/>
      <c r="S80" s="1541"/>
      <c r="T80" s="1541"/>
      <c r="U80" s="1541"/>
      <c r="V80" s="1541"/>
      <c r="W80" s="1541"/>
      <c r="X80" s="1541"/>
      <c r="Y80" s="1541"/>
      <c r="Z80" s="1541"/>
      <c r="AA80" s="1541"/>
      <c r="AB80" s="1541"/>
      <c r="AC80" s="1541"/>
      <c r="AD80" s="1541"/>
      <c r="AE80" s="1541"/>
      <c r="AF80" s="1541"/>
      <c r="AG80" s="1541"/>
      <c r="AH80" s="1541"/>
    </row>
    <row r="81" spans="3:39" x14ac:dyDescent="0.15">
      <c r="C81" s="437"/>
      <c r="D81" s="438"/>
      <c r="E81" s="438"/>
      <c r="F81" s="438"/>
      <c r="G81" s="438"/>
      <c r="H81" s="438"/>
      <c r="I81" s="438"/>
      <c r="J81" s="438"/>
      <c r="K81" s="438"/>
      <c r="L81" s="438"/>
      <c r="M81" s="438"/>
      <c r="N81" s="438"/>
      <c r="O81" s="438"/>
      <c r="P81" s="438"/>
      <c r="Q81" s="438"/>
      <c r="R81" s="438"/>
      <c r="S81" s="438"/>
      <c r="T81" s="438"/>
      <c r="U81" s="438"/>
      <c r="V81" s="438"/>
      <c r="W81" s="438"/>
      <c r="X81" s="438"/>
      <c r="Y81" s="438"/>
      <c r="Z81" s="438"/>
      <c r="AA81" s="438"/>
      <c r="AB81" s="438"/>
      <c r="AC81" s="438"/>
      <c r="AD81" s="438"/>
      <c r="AE81" s="438"/>
      <c r="AF81" s="438"/>
      <c r="AG81" s="438"/>
      <c r="AH81" s="439"/>
    </row>
    <row r="82" spans="3:39" x14ac:dyDescent="0.15">
      <c r="C82" s="400"/>
      <c r="D82" s="399"/>
      <c r="E82" s="399"/>
      <c r="F82" s="399"/>
      <c r="G82" s="1542" t="s">
        <v>516</v>
      </c>
      <c r="H82" s="1543"/>
      <c r="I82" s="1543"/>
      <c r="J82" s="1543"/>
      <c r="K82" s="1544" t="s">
        <v>546</v>
      </c>
      <c r="L82" s="1545"/>
      <c r="M82" s="1545"/>
      <c r="N82" s="1545"/>
      <c r="O82" s="1545"/>
      <c r="P82" s="1545"/>
      <c r="Q82" s="1545"/>
      <c r="R82" s="1545"/>
      <c r="S82" s="1545"/>
      <c r="T82" s="1545"/>
      <c r="U82" s="1546"/>
      <c r="V82" s="1545" t="s">
        <v>517</v>
      </c>
      <c r="W82" s="1545"/>
      <c r="X82" s="1545"/>
      <c r="Y82" s="1545"/>
      <c r="Z82" s="1545"/>
      <c r="AA82" s="1545"/>
      <c r="AB82" s="1545"/>
      <c r="AC82" s="1545"/>
      <c r="AD82" s="1547"/>
      <c r="AE82" s="399"/>
      <c r="AF82" s="399"/>
      <c r="AG82" s="399"/>
      <c r="AH82" s="401"/>
      <c r="AL82" s="395" t="s">
        <v>516</v>
      </c>
      <c r="AM82" s="395" t="b">
        <f>IF(AB76=AL82,6)</f>
        <v>0</v>
      </c>
    </row>
    <row r="83" spans="3:39" x14ac:dyDescent="0.15">
      <c r="C83" s="400"/>
      <c r="D83" s="399"/>
      <c r="E83" s="399"/>
      <c r="F83" s="399"/>
      <c r="G83" s="1548" t="s">
        <v>518</v>
      </c>
      <c r="H83" s="1549"/>
      <c r="I83" s="1549"/>
      <c r="J83" s="1549"/>
      <c r="K83" s="1523" t="s">
        <v>547</v>
      </c>
      <c r="L83" s="1524"/>
      <c r="M83" s="1524"/>
      <c r="N83" s="1524"/>
      <c r="O83" s="1524"/>
      <c r="P83" s="1524"/>
      <c r="Q83" s="1524"/>
      <c r="R83" s="1524"/>
      <c r="S83" s="1524"/>
      <c r="T83" s="1524"/>
      <c r="U83" s="1525"/>
      <c r="V83" s="1524" t="s">
        <v>519</v>
      </c>
      <c r="W83" s="1524"/>
      <c r="X83" s="1524"/>
      <c r="Y83" s="1524"/>
      <c r="Z83" s="1524"/>
      <c r="AA83" s="1524"/>
      <c r="AB83" s="1524"/>
      <c r="AC83" s="1524"/>
      <c r="AD83" s="1526"/>
      <c r="AE83" s="399"/>
      <c r="AF83" s="399"/>
      <c r="AG83" s="399"/>
      <c r="AH83" s="401"/>
      <c r="AL83" s="395" t="s">
        <v>518</v>
      </c>
      <c r="AM83" s="395" t="b">
        <f>IF(AB76=AL83,5)</f>
        <v>0</v>
      </c>
    </row>
    <row r="84" spans="3:39" x14ac:dyDescent="0.15">
      <c r="C84" s="400"/>
      <c r="D84" s="399"/>
      <c r="E84" s="399"/>
      <c r="F84" s="399"/>
      <c r="G84" s="1533" t="s">
        <v>522</v>
      </c>
      <c r="H84" s="1534"/>
      <c r="I84" s="1534"/>
      <c r="J84" s="1534"/>
      <c r="K84" s="1535" t="s">
        <v>548</v>
      </c>
      <c r="L84" s="1536"/>
      <c r="M84" s="1536"/>
      <c r="N84" s="1536"/>
      <c r="O84" s="1536"/>
      <c r="P84" s="1536"/>
      <c r="Q84" s="1536"/>
      <c r="R84" s="1536"/>
      <c r="S84" s="1536"/>
      <c r="T84" s="1536"/>
      <c r="U84" s="1537"/>
      <c r="V84" s="1536" t="s">
        <v>521</v>
      </c>
      <c r="W84" s="1536"/>
      <c r="X84" s="1536"/>
      <c r="Y84" s="1536"/>
      <c r="Z84" s="1536"/>
      <c r="AA84" s="1536"/>
      <c r="AB84" s="1536"/>
      <c r="AC84" s="1536"/>
      <c r="AD84" s="1538"/>
      <c r="AE84" s="399"/>
      <c r="AF84" s="399"/>
      <c r="AG84" s="399"/>
      <c r="AH84" s="401"/>
      <c r="AL84" s="395" t="s">
        <v>522</v>
      </c>
      <c r="AM84" s="395" t="b">
        <f>IF(AB76=AL84,4)</f>
        <v>0</v>
      </c>
    </row>
    <row r="85" spans="3:39" x14ac:dyDescent="0.15">
      <c r="C85" s="400"/>
      <c r="D85" s="399"/>
      <c r="E85" s="399"/>
      <c r="F85" s="399"/>
      <c r="G85" s="1539" t="s">
        <v>524</v>
      </c>
      <c r="H85" s="1540"/>
      <c r="I85" s="1540"/>
      <c r="J85" s="1540"/>
      <c r="K85" s="1529" t="s">
        <v>520</v>
      </c>
      <c r="L85" s="1530"/>
      <c r="M85" s="1530"/>
      <c r="N85" s="1530"/>
      <c r="O85" s="1530"/>
      <c r="P85" s="1530"/>
      <c r="Q85" s="1530"/>
      <c r="R85" s="1530"/>
      <c r="S85" s="1530"/>
      <c r="T85" s="1530"/>
      <c r="U85" s="1531"/>
      <c r="V85" s="1530" t="s">
        <v>523</v>
      </c>
      <c r="W85" s="1530"/>
      <c r="X85" s="1530"/>
      <c r="Y85" s="1530"/>
      <c r="Z85" s="1530"/>
      <c r="AA85" s="1530"/>
      <c r="AB85" s="1530"/>
      <c r="AC85" s="1530"/>
      <c r="AD85" s="1532"/>
      <c r="AE85" s="399"/>
      <c r="AF85" s="399"/>
      <c r="AG85" s="399"/>
      <c r="AH85" s="401"/>
      <c r="AL85" s="395" t="s">
        <v>524</v>
      </c>
      <c r="AM85" s="395" t="b">
        <f>IF(AB76=AL85,3)</f>
        <v>0</v>
      </c>
    </row>
    <row r="86" spans="3:39" x14ac:dyDescent="0.15">
      <c r="C86" s="400"/>
      <c r="D86" s="399"/>
      <c r="E86" s="399"/>
      <c r="F86" s="399"/>
      <c r="G86" s="1521" t="s">
        <v>525</v>
      </c>
      <c r="H86" s="1522"/>
      <c r="I86" s="1522"/>
      <c r="J86" s="1522"/>
      <c r="K86" s="1523" t="s">
        <v>526</v>
      </c>
      <c r="L86" s="1524"/>
      <c r="M86" s="1524"/>
      <c r="N86" s="1524"/>
      <c r="O86" s="1524"/>
      <c r="P86" s="1524"/>
      <c r="Q86" s="1524"/>
      <c r="R86" s="1524"/>
      <c r="S86" s="1524"/>
      <c r="T86" s="1524"/>
      <c r="U86" s="1525"/>
      <c r="V86" s="1524" t="s">
        <v>527</v>
      </c>
      <c r="W86" s="1524"/>
      <c r="X86" s="1524"/>
      <c r="Y86" s="1524"/>
      <c r="Z86" s="1524"/>
      <c r="AA86" s="1524"/>
      <c r="AB86" s="1524"/>
      <c r="AC86" s="1524"/>
      <c r="AD86" s="1526"/>
      <c r="AE86" s="399"/>
      <c r="AF86" s="399"/>
      <c r="AG86" s="399"/>
      <c r="AH86" s="401"/>
      <c r="AL86" s="395" t="s">
        <v>525</v>
      </c>
      <c r="AM86" s="395" t="b">
        <f>IF(AB76=AL86,2)</f>
        <v>0</v>
      </c>
    </row>
    <row r="87" spans="3:39" x14ac:dyDescent="0.15">
      <c r="C87" s="400"/>
      <c r="D87" s="399"/>
      <c r="E87" s="399"/>
      <c r="F87" s="399"/>
      <c r="G87" s="1527" t="s">
        <v>528</v>
      </c>
      <c r="H87" s="1528"/>
      <c r="I87" s="1528"/>
      <c r="J87" s="1528"/>
      <c r="K87" s="1529" t="s">
        <v>529</v>
      </c>
      <c r="L87" s="1530"/>
      <c r="M87" s="1530"/>
      <c r="N87" s="1530"/>
      <c r="O87" s="1530"/>
      <c r="P87" s="1530"/>
      <c r="Q87" s="1530"/>
      <c r="R87" s="1530"/>
      <c r="S87" s="1530"/>
      <c r="T87" s="1530"/>
      <c r="U87" s="1531"/>
      <c r="V87" s="1530" t="s">
        <v>530</v>
      </c>
      <c r="W87" s="1530"/>
      <c r="X87" s="1530"/>
      <c r="Y87" s="1530"/>
      <c r="Z87" s="1530"/>
      <c r="AA87" s="1530"/>
      <c r="AB87" s="1530"/>
      <c r="AC87" s="1530"/>
      <c r="AD87" s="1532"/>
      <c r="AE87" s="399"/>
      <c r="AF87" s="399"/>
      <c r="AG87" s="399"/>
      <c r="AH87" s="401"/>
      <c r="AL87" s="395" t="s">
        <v>528</v>
      </c>
      <c r="AM87" s="395" t="b">
        <f>IF(AB76=AL87,1)</f>
        <v>0</v>
      </c>
    </row>
    <row r="88" spans="3:39" x14ac:dyDescent="0.15">
      <c r="C88" s="402"/>
      <c r="D88" s="403"/>
      <c r="E88" s="403"/>
      <c r="F88" s="403"/>
      <c r="G88" s="403"/>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4"/>
    </row>
  </sheetData>
  <sheetProtection algorithmName="SHA-512" hashValue="1/Dya1UXL8A8xvCXmxUOzPolNxlSIa+2sfMsbyvB0v/K+CJ7M1RhOQoJ5U8S/AQZVN9POh5x9rbdVebh7Ptryw==" saltValue="14elCWh1BlpyaVz46uQi4Q==" spinCount="100000" sheet="1" selectLockedCells="1"/>
  <mergeCells count="125">
    <mergeCell ref="B1:R2"/>
    <mergeCell ref="T2:Z2"/>
    <mergeCell ref="AA2:AH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AA27:AB27"/>
    <mergeCell ref="AA28:AH28"/>
    <mergeCell ref="C27:F28"/>
    <mergeCell ref="G27:J28"/>
    <mergeCell ref="K27:O28"/>
    <mergeCell ref="P27:Q28"/>
    <mergeCell ref="R27:U28"/>
    <mergeCell ref="V27:Y28"/>
    <mergeCell ref="C26:J26"/>
    <mergeCell ref="K26:Q26"/>
    <mergeCell ref="R26:Y26"/>
    <mergeCell ref="C31:AH31"/>
    <mergeCell ref="C32:AH32"/>
    <mergeCell ref="C34:AJ34"/>
    <mergeCell ref="C35:J35"/>
    <mergeCell ref="K35:Q35"/>
    <mergeCell ref="R35:Y35"/>
    <mergeCell ref="C29:F30"/>
    <mergeCell ref="G29:J30"/>
    <mergeCell ref="K29:O30"/>
    <mergeCell ref="P29:Q30"/>
    <mergeCell ref="R29:U30"/>
    <mergeCell ref="V29:Y30"/>
    <mergeCell ref="AH40:AH41"/>
    <mergeCell ref="C44:AH44"/>
    <mergeCell ref="C45:AH45"/>
    <mergeCell ref="C36:J37"/>
    <mergeCell ref="K36:Q37"/>
    <mergeCell ref="R36:Y37"/>
    <mergeCell ref="C39:AJ39"/>
    <mergeCell ref="C40:F41"/>
    <mergeCell ref="G40:I41"/>
    <mergeCell ref="J40:J41"/>
    <mergeCell ref="K40:M41"/>
    <mergeCell ref="N40:Q41"/>
    <mergeCell ref="R40:T41"/>
    <mergeCell ref="E47:AF47"/>
    <mergeCell ref="E48:H49"/>
    <mergeCell ref="I48:L49"/>
    <mergeCell ref="M48:P49"/>
    <mergeCell ref="Q48:T49"/>
    <mergeCell ref="U48:X49"/>
    <mergeCell ref="Y48:AB49"/>
    <mergeCell ref="AC48:AF49"/>
    <mergeCell ref="U40:W41"/>
    <mergeCell ref="X40:AA41"/>
    <mergeCell ref="AB40:AG41"/>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X66:AA67"/>
    <mergeCell ref="AB66:AG67"/>
    <mergeCell ref="AH66:AH67"/>
    <mergeCell ref="C69:AA70"/>
    <mergeCell ref="AB69:AH70"/>
    <mergeCell ref="C71:AH71"/>
    <mergeCell ref="H60:M60"/>
    <mergeCell ref="N60:S60"/>
    <mergeCell ref="T60:AC60"/>
    <mergeCell ref="C63:AA64"/>
    <mergeCell ref="AB63:AH64"/>
    <mergeCell ref="C65:AJ6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G86:J86"/>
    <mergeCell ref="K86:U86"/>
    <mergeCell ref="V86:AD86"/>
    <mergeCell ref="G87:J87"/>
    <mergeCell ref="K87:U87"/>
    <mergeCell ref="V87:AD87"/>
    <mergeCell ref="G84:J84"/>
    <mergeCell ref="K84:U84"/>
    <mergeCell ref="V84:AD84"/>
    <mergeCell ref="G85:J85"/>
    <mergeCell ref="K85:U85"/>
    <mergeCell ref="V85:AD85"/>
  </mergeCells>
  <phoneticPr fontId="78"/>
  <conditionalFormatting sqref="AB76:AH78">
    <cfRule type="expression" dxfId="4" priority="3" stopIfTrue="1">
      <formula>$AM$82</formula>
    </cfRule>
    <cfRule type="expression" dxfId="3" priority="4" stopIfTrue="1">
      <formula>OR($AM$83,$AM$84,$AM$85)</formula>
    </cfRule>
    <cfRule type="expression" dxfId="2" priority="5" stopIfTrue="1">
      <formula>OR($AM$86,$AM$87)</formula>
    </cfRule>
  </conditionalFormatting>
  <conditionalFormatting sqref="C20:I21">
    <cfRule type="expression" dxfId="1" priority="1">
      <formula>OR($AB$8="評価対象外",$AB$8="")</formula>
    </cfRule>
    <cfRule type="expression" dxfId="0" priority="2">
      <formula>OR($C$20="",$C$20="選択してください")</formula>
    </cfRule>
  </conditionalFormatting>
  <dataValidations count="1">
    <dataValidation type="list" allowBlank="1" showInputMessage="1" showErrorMessage="1" sqref="C20:I21">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A734A9-812E-4A61-9B9D-FC6973F33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336FC6-BC3B-49DC-A7C3-9BF768EFCE83}">
  <ds:schemaRefs>
    <ds:schemaRef ds:uri="http://schemas.microsoft.com/sharepoint/v3/contenttype/forms"/>
  </ds:schemaRefs>
</ds:datastoreItem>
</file>

<file path=customXml/itemProps3.xml><?xml version="1.0" encoding="utf-8"?>
<ds:datastoreItem xmlns:ds="http://schemas.openxmlformats.org/officeDocument/2006/customXml" ds:itemID="{D7F6D86E-1960-4853-B8F9-64E96357E7B3}">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点検表（商業版）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'点検表（商業版）'!Print_Area</vt:lpstr>
      <vt:lpstr>評価シート!Print_Area</vt:lpstr>
      <vt:lpstr>'点検表（商業版）'!Print_Titles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2023-05-22T08:04:40Z</cp:lastPrinted>
  <dcterms:created xsi:type="dcterms:W3CDTF">2010-04-21T02:50:25Z</dcterms:created>
  <dcterms:modified xsi:type="dcterms:W3CDTF">2024-04-26T10:09:52Z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