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相当\"/>
    </mc:Choice>
  </mc:AlternateContent>
  <workbookProtection workbookAlgorithmName="SHA-512" workbookHashValue="NX3uV418eqb2ZAbfoy/C6yS0sYOoZRi6QiNGN+wKU4Io5DKwAkQgzEbqLhXnw7+oIoQlpJUI3Fs/enem+B5Aew==" workbookSaltValue="pQiMBB0Foq1JZsZMEPUbzQ==" workbookSpinCount="100000" lockStructure="1"/>
  <bookViews>
    <workbookView xWindow="0" yWindow="0" windowWidth="19200" windowHeight="6975"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DC版）" sheetId="38" r:id="rId8"/>
    <sheet name="評価シート" sheetId="45" r:id="rId9"/>
    <sheet name="ver" sheetId="46" state="hidden" r:id="rId10"/>
  </sheets>
  <externalReferences>
    <externalReference r:id="rId11"/>
  </externalReferences>
  <definedNames>
    <definedName name="_xlnm._FilterDatabase" localSheetId="7" hidden="1">'点検表（DC版）'!#REF!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'点検表（DC版）'!$B$2:$AI$137</definedName>
    <definedName name="_xlnm.Print_Area" localSheetId="8">評価シート!$A$1:$AJ$89</definedName>
    <definedName name="_xlnm.Print_Titles" localSheetId="7">'点検表（DC版）'!$13:$14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workbook>
</file>

<file path=xl/calcChain.xml><?xml version="1.0" encoding="utf-8"?>
<calcChain xmlns="http://schemas.openxmlformats.org/spreadsheetml/2006/main">
  <c r="AG15" i="37" l="1"/>
  <c r="AD15" i="37"/>
  <c r="AA15" i="37"/>
  <c r="X15" i="37"/>
  <c r="P15" i="37"/>
  <c r="C15" i="37"/>
  <c r="BL111" i="38"/>
  <c r="BL114" i="38" s="1"/>
  <c r="BK111" i="38"/>
  <c r="BK114" i="38" s="1"/>
  <c r="BJ111" i="38"/>
  <c r="BJ114" i="38" s="1"/>
  <c r="BI111" i="38"/>
  <c r="BI114" i="38" s="1"/>
  <c r="BC111" i="38"/>
  <c r="BC114" i="38" s="1"/>
  <c r="BL109" i="38" l="1"/>
  <c r="BK109" i="38"/>
  <c r="BJ109" i="38"/>
  <c r="BI109" i="38"/>
  <c r="BG109" i="38"/>
  <c r="BG111" i="38" s="1"/>
  <c r="BF109" i="38"/>
  <c r="BF111" i="38" s="1"/>
  <c r="L15" i="37" s="1"/>
  <c r="BD109" i="38"/>
  <c r="BQ108" i="38"/>
  <c r="BP108" i="38"/>
  <c r="BO108" i="38"/>
  <c r="BN108" i="38"/>
  <c r="AM108" i="38"/>
  <c r="AP108" i="38" s="1"/>
  <c r="BQ105" i="38"/>
  <c r="BP105" i="38"/>
  <c r="BO105" i="38"/>
  <c r="BN105" i="38"/>
  <c r="AM105" i="38"/>
  <c r="AP105" i="38" s="1"/>
  <c r="BQ102" i="38"/>
  <c r="BP102" i="38"/>
  <c r="BO102" i="38"/>
  <c r="BN102" i="38"/>
  <c r="AM102" i="38"/>
  <c r="AP102" i="38" s="1"/>
  <c r="BQ99" i="38"/>
  <c r="BP99" i="38"/>
  <c r="BO99" i="38"/>
  <c r="BN99" i="38"/>
  <c r="AM99" i="38"/>
  <c r="AP99" i="38" s="1"/>
  <c r="BQ96" i="38"/>
  <c r="BP96" i="38"/>
  <c r="BO96" i="38"/>
  <c r="BN96" i="38"/>
  <c r="AM96" i="38"/>
  <c r="AP96" i="38" s="1"/>
  <c r="BQ93" i="38"/>
  <c r="BP93" i="38"/>
  <c r="BO93" i="38"/>
  <c r="BN93" i="38"/>
  <c r="AM93" i="38"/>
  <c r="AP93" i="38" s="1"/>
  <c r="BQ90" i="38"/>
  <c r="BP90" i="38"/>
  <c r="BO90" i="38"/>
  <c r="BN90" i="38"/>
  <c r="AS90" i="38"/>
  <c r="AM90" i="38"/>
  <c r="AP90" i="38" s="1"/>
  <c r="BQ87" i="38"/>
  <c r="BP87" i="38"/>
  <c r="BO87" i="38"/>
  <c r="BN87" i="38"/>
  <c r="AM87" i="38"/>
  <c r="AP87" i="38" s="1"/>
  <c r="BL84" i="38"/>
  <c r="BK84" i="38"/>
  <c r="BJ84" i="38"/>
  <c r="BI84" i="38"/>
  <c r="BG84" i="38"/>
  <c r="BH84" i="38" s="1"/>
  <c r="BF84" i="38"/>
  <c r="BD84" i="38"/>
  <c r="BE84" i="38" s="1"/>
  <c r="BQ83" i="38"/>
  <c r="BP83" i="38"/>
  <c r="BO83" i="38"/>
  <c r="BN83" i="38"/>
  <c r="AY83" i="38"/>
  <c r="AX83" i="38"/>
  <c r="AW83" i="38"/>
  <c r="AV83" i="38"/>
  <c r="AM83" i="38"/>
  <c r="AP83" i="38" s="1"/>
  <c r="BQ80" i="38"/>
  <c r="BP80" i="38"/>
  <c r="BO80" i="38"/>
  <c r="BN80" i="38"/>
  <c r="AY80" i="38"/>
  <c r="AX80" i="38"/>
  <c r="AW80" i="38"/>
  <c r="AV80" i="38"/>
  <c r="AM80" i="38"/>
  <c r="AP80" i="38" s="1"/>
  <c r="BQ77" i="38"/>
  <c r="BP77" i="38"/>
  <c r="BO77" i="38"/>
  <c r="BN77" i="38"/>
  <c r="AY77" i="38"/>
  <c r="AX77" i="38"/>
  <c r="AW77" i="38"/>
  <c r="AV77" i="38"/>
  <c r="AM77" i="38"/>
  <c r="AP77" i="38" s="1"/>
  <c r="BQ74" i="38"/>
  <c r="BP74" i="38"/>
  <c r="BO74" i="38"/>
  <c r="BN74" i="38"/>
  <c r="AX74" i="38"/>
  <c r="AW74" i="38"/>
  <c r="AV74" i="38"/>
  <c r="AM74" i="38"/>
  <c r="AP74" i="38" s="1"/>
  <c r="AS74" i="38" s="1"/>
  <c r="BQ71" i="38"/>
  <c r="BP71" i="38"/>
  <c r="BO71" i="38"/>
  <c r="BN71" i="38"/>
  <c r="AX71" i="38"/>
  <c r="AW71" i="38"/>
  <c r="AV71" i="38"/>
  <c r="AM71" i="38"/>
  <c r="AP71" i="38" s="1"/>
  <c r="BL68" i="38"/>
  <c r="BK68" i="38"/>
  <c r="BJ68" i="38"/>
  <c r="BI68" i="38"/>
  <c r="BG68" i="38"/>
  <c r="BH68" i="38" s="1"/>
  <c r="BF68" i="38"/>
  <c r="BD68" i="38"/>
  <c r="BE68" i="38" s="1"/>
  <c r="BQ67" i="38"/>
  <c r="BP67" i="38"/>
  <c r="BO67" i="38"/>
  <c r="BN67" i="38"/>
  <c r="AX67" i="38"/>
  <c r="AW67" i="38"/>
  <c r="AV67" i="38"/>
  <c r="AM67" i="38"/>
  <c r="AP67" i="38" s="1"/>
  <c r="AS67" i="38" s="1"/>
  <c r="BQ64" i="38"/>
  <c r="BP64" i="38"/>
  <c r="BO64" i="38"/>
  <c r="BN64" i="38"/>
  <c r="AW64" i="38"/>
  <c r="AV64" i="38"/>
  <c r="AM64" i="38"/>
  <c r="AP64" i="38" s="1"/>
  <c r="BQ61" i="38"/>
  <c r="BP61" i="38"/>
  <c r="BO61" i="38"/>
  <c r="BN61" i="38"/>
  <c r="AW61" i="38"/>
  <c r="AV61" i="38"/>
  <c r="AM61" i="38"/>
  <c r="AP61" i="38" s="1"/>
  <c r="AS61" i="38" s="1"/>
  <c r="BQ58" i="38"/>
  <c r="BP58" i="38"/>
  <c r="BO58" i="38"/>
  <c r="BN58" i="38"/>
  <c r="AX58" i="38"/>
  <c r="AW58" i="38"/>
  <c r="AV58" i="38"/>
  <c r="AS58" i="38"/>
  <c r="AM58" i="38"/>
  <c r="AP58" i="38" s="1"/>
  <c r="BQ55" i="38"/>
  <c r="BP55" i="38"/>
  <c r="BO55" i="38"/>
  <c r="BN55" i="38"/>
  <c r="AY55" i="38"/>
  <c r="AX55" i="38"/>
  <c r="AW55" i="38"/>
  <c r="AV55" i="38"/>
  <c r="AM55" i="38"/>
  <c r="AP55" i="38" s="1"/>
  <c r="AS55" i="38" s="1"/>
  <c r="BQ52" i="38"/>
  <c r="BP52" i="38"/>
  <c r="BO52" i="38"/>
  <c r="BN52" i="38"/>
  <c r="AX52" i="38"/>
  <c r="AW52" i="38"/>
  <c r="AV52" i="38"/>
  <c r="AM52" i="38"/>
  <c r="AP52" i="38" s="1"/>
  <c r="AS52" i="38" s="1"/>
  <c r="BL48" i="38"/>
  <c r="BK48" i="38"/>
  <c r="BJ48" i="38"/>
  <c r="BI48" i="38"/>
  <c r="BG48" i="38"/>
  <c r="BF48" i="38"/>
  <c r="BD48" i="38"/>
  <c r="BE48" i="38" s="1"/>
  <c r="BQ47" i="38"/>
  <c r="BP47" i="38"/>
  <c r="BO47" i="38"/>
  <c r="BN47" i="38"/>
  <c r="AM47" i="38"/>
  <c r="AP47" i="38" s="1"/>
  <c r="BQ44" i="38"/>
  <c r="BP44" i="38"/>
  <c r="BO44" i="38"/>
  <c r="BN44" i="38"/>
  <c r="AM44" i="38"/>
  <c r="AP44" i="38" s="1"/>
  <c r="BQ41" i="38"/>
  <c r="BP41" i="38"/>
  <c r="BO41" i="38"/>
  <c r="BN41" i="38"/>
  <c r="AM41" i="38"/>
  <c r="AP41" i="38" s="1"/>
  <c r="BQ38" i="38"/>
  <c r="BP38" i="38"/>
  <c r="BO38" i="38"/>
  <c r="BN38" i="38"/>
  <c r="AM38" i="38"/>
  <c r="AP38" i="38" s="1"/>
  <c r="BQ35" i="38"/>
  <c r="BP35" i="38"/>
  <c r="BO35" i="38"/>
  <c r="BN35" i="38"/>
  <c r="AM35" i="38"/>
  <c r="AP35" i="38" s="1"/>
  <c r="BL32" i="38"/>
  <c r="BK32" i="38"/>
  <c r="BJ32" i="38"/>
  <c r="BI32" i="38"/>
  <c r="BG32" i="38"/>
  <c r="BH32" i="38" s="1"/>
  <c r="BF32" i="38"/>
  <c r="BF114" i="38" s="1"/>
  <c r="BD32" i="38"/>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K10" i="38"/>
  <c r="K9" i="38"/>
  <c r="K8" i="38"/>
  <c r="N7" i="38"/>
  <c r="K7" i="38"/>
  <c r="K6" i="38"/>
  <c r="R5" i="38"/>
  <c r="O5" i="38"/>
  <c r="K5" i="38"/>
  <c r="BE109" i="38" l="1"/>
  <c r="BE111" i="38" s="1"/>
  <c r="H15" i="37" s="1"/>
  <c r="BD111" i="38"/>
  <c r="AJ15" i="37" s="1"/>
  <c r="BE32" i="38"/>
  <c r="BE114" i="38" s="1"/>
  <c r="BD114" i="38"/>
  <c r="BG114" i="38"/>
  <c r="BH109" i="38"/>
  <c r="BH111" i="38" s="1"/>
  <c r="T15" i="37" s="1"/>
  <c r="BH48" i="38"/>
  <c r="AS64" i="38"/>
  <c r="AS71" i="38"/>
  <c r="AS77" i="38"/>
  <c r="AS83" i="38"/>
  <c r="AS80" i="38"/>
  <c r="AM11" i="38"/>
  <c r="AQ16" i="38" s="1"/>
  <c r="AT52" i="38"/>
  <c r="AT51" i="38" s="1"/>
  <c r="AP11" i="38"/>
  <c r="AQ35" i="38" s="1"/>
  <c r="AS11" i="38"/>
  <c r="AQ80" i="38" s="1"/>
  <c r="BH114" i="38" l="1"/>
  <c r="AQ58" i="38"/>
  <c r="AQ105" i="38"/>
  <c r="AS105" i="38" s="1"/>
  <c r="AQ83" i="38"/>
  <c r="AQ93" i="38"/>
  <c r="AS93" i="38" s="1"/>
  <c r="AQ99" i="38"/>
  <c r="AS99" i="38" s="1"/>
  <c r="AQ102" i="38"/>
  <c r="AS102" i="38" s="1"/>
  <c r="AQ71" i="38"/>
  <c r="AQ47" i="38"/>
  <c r="AS47" i="38" s="1"/>
  <c r="AQ41" i="38"/>
  <c r="AS41" i="38" s="1"/>
  <c r="AQ44" i="38"/>
  <c r="AS44" i="38" s="1"/>
  <c r="AQ28" i="38"/>
  <c r="AS28" i="38" s="1"/>
  <c r="AT71" i="38"/>
  <c r="AT70" i="38" s="1"/>
  <c r="AQ108" i="38"/>
  <c r="AS108" i="38" s="1"/>
  <c r="AQ22" i="38"/>
  <c r="AS22" i="38" s="1"/>
  <c r="AQ64" i="38"/>
  <c r="AQ31" i="38"/>
  <c r="AS31" i="38" s="1"/>
  <c r="AQ90" i="38"/>
  <c r="AQ19" i="38"/>
  <c r="AS19" i="38" s="1"/>
  <c r="AQ96" i="38"/>
  <c r="AS96" i="38" s="1"/>
  <c r="AQ25" i="38"/>
  <c r="AS25" i="38" s="1"/>
  <c r="AQ38" i="38"/>
  <c r="AS38" i="38" s="1"/>
  <c r="AQ61" i="38"/>
  <c r="AQ67" i="38"/>
  <c r="AQ52" i="38"/>
  <c r="AQ74" i="38"/>
  <c r="AQ87" i="38"/>
  <c r="AQ55" i="38"/>
  <c r="AS35" i="38"/>
  <c r="AQ77" i="38"/>
  <c r="AS16" i="38"/>
  <c r="AR71" i="38" l="1"/>
  <c r="AR70" i="38" s="1"/>
  <c r="AT35" i="38"/>
  <c r="AT34" i="38" s="1"/>
  <c r="AR87" i="38"/>
  <c r="AR86" i="38" s="1"/>
  <c r="AS87" i="38"/>
  <c r="AT87" i="38" s="1"/>
  <c r="AT86" i="38" s="1"/>
  <c r="AR52" i="38"/>
  <c r="AR51" i="38" s="1"/>
  <c r="AR35" i="38"/>
  <c r="AR34" i="38" s="1"/>
  <c r="AT16" i="38"/>
  <c r="AR16" i="38"/>
  <c r="AR15" i="38" s="1"/>
  <c r="AA5" i="38" l="1"/>
  <c r="AT15" i="38"/>
  <c r="R29" i="45" l="1"/>
  <c r="G29" i="45"/>
  <c r="J8" i="45"/>
  <c r="D8" i="45"/>
  <c r="AA2" i="45"/>
  <c r="AB8" i="45" l="1"/>
  <c r="AB63" i="45" s="1"/>
  <c r="R36" i="45"/>
  <c r="R40" i="45" s="1"/>
  <c r="K36" i="45"/>
  <c r="G40" i="45" s="1"/>
  <c r="AB40" i="45" l="1"/>
  <c r="AB72" i="45" s="1"/>
  <c r="AB76" i="45" s="1"/>
  <c r="AB69" i="45"/>
  <c r="AB17" i="45"/>
  <c r="C25" i="45"/>
  <c r="AX29" i="23" l="1"/>
  <c r="AT29" i="23"/>
  <c r="AX7" i="23"/>
  <c r="AT7" i="23"/>
  <c r="O40" i="18" l="1"/>
  <c r="O39" i="18"/>
  <c r="O38" i="18"/>
  <c r="O35" i="18"/>
  <c r="O34" i="18"/>
  <c r="O33" i="18"/>
  <c r="O32" i="18"/>
  <c r="O30" i="18"/>
  <c r="O28" i="18"/>
  <c r="O18" i="18"/>
  <c r="P38" i="18" l="1"/>
  <c r="AJ14" i="37"/>
  <c r="AG14" i="37"/>
  <c r="AD14" i="37"/>
  <c r="AA14" i="37"/>
  <c r="P14" i="37"/>
  <c r="L14" i="37"/>
  <c r="C14" i="37"/>
  <c r="AJ13" i="37"/>
  <c r="AG13" i="37"/>
  <c r="AD13" i="37"/>
  <c r="AA13" i="37"/>
  <c r="X13" i="37"/>
  <c r="T13" i="37"/>
  <c r="P13" i="37"/>
  <c r="L13" i="37"/>
  <c r="C13" i="37"/>
  <c r="R13" i="35"/>
  <c r="R12" i="35"/>
  <c r="AM11" i="35"/>
  <c r="S28" i="23"/>
  <c r="Y28" i="23"/>
  <c r="AE28" i="23"/>
  <c r="AD20" i="35"/>
  <c r="AN35" i="35" s="1"/>
  <c r="P40" i="18"/>
  <c r="N38" i="18"/>
  <c r="AH8" i="36"/>
  <c r="AH9" i="36"/>
  <c r="Y15" i="23"/>
  <c r="N9" i="18"/>
  <c r="O9" i="18"/>
  <c r="P9" i="18"/>
  <c r="N23" i="18"/>
  <c r="O23" i="18"/>
  <c r="P23" i="18"/>
  <c r="AD12" i="37"/>
  <c r="AA12" i="37"/>
  <c r="X12" i="37"/>
  <c r="AB8" i="36"/>
  <c r="AB9" i="36"/>
  <c r="AN17" i="37"/>
  <c r="R17" i="35"/>
  <c r="R18"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D17" i="37" l="1"/>
  <c r="T14" i="37"/>
  <c r="AA17" i="37"/>
  <c r="AG17" i="37"/>
  <c r="AJ17" i="37"/>
  <c r="P45" i="18"/>
  <c r="AE14" i="23"/>
  <c r="AE15" i="23" s="1"/>
  <c r="P17" i="37"/>
  <c r="AH12" i="36"/>
  <c r="N37" i="18"/>
  <c r="H13" i="37"/>
  <c r="H14" i="37"/>
  <c r="N42" i="18"/>
  <c r="AN36" i="35"/>
  <c r="X23" i="36"/>
  <c r="L17" i="37"/>
  <c r="P42" i="18"/>
  <c r="P37" i="18"/>
  <c r="R19" i="35"/>
  <c r="AK28" i="23"/>
  <c r="X14" i="37"/>
  <c r="T17" i="37" l="1"/>
  <c r="N46" i="18"/>
  <c r="M47" i="18" s="1"/>
  <c r="H17" i="37"/>
  <c r="X17" i="37"/>
  <c r="P46" i="18"/>
  <c r="K29" i="45" l="1"/>
  <c r="AV7" i="23"/>
  <c r="AW7" i="23"/>
  <c r="AU7" i="23"/>
  <c r="AW29" i="23"/>
  <c r="AU29" i="23" l="1"/>
  <c r="AV29" i="23"/>
  <c r="AB66" i="45"/>
  <c r="AP30" i="23" l="1"/>
</calcChain>
</file>

<file path=xl/comments1.xml><?xml version="1.0" encoding="utf-8"?>
<comments xmlns="http://schemas.openxmlformats.org/spreadsheetml/2006/main">
  <authors>
    <author>田部井</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58"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0"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<sst xmlns="http://schemas.openxmlformats.org/spreadsheetml/2006/main" count="839" uniqueCount="642">
  <si>
    <t>のセルを入力してください。</t>
    <rPh sb="4" eb="6">
      <t>ニュウリョク</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</si>
  <si>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</si>
  <si>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</si>
  <si>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</si>
  <si>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</si>
  <si>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</si>
  <si>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</si>
  <si>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</si>
  <si>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</si>
  <si>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</si>
  <si>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</si>
  <si>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業種
（ＤＣ）
対策分類</t>
    <rPh sb="0" eb="2">
      <t>ギョウシュ</t>
    </rPh>
    <rPh sb="9" eb="11">
      <t>タイサク</t>
    </rPh>
    <rPh sb="11" eb="13">
      <t>ブンルイ</t>
    </rPh>
    <phoneticPr fontId="2"/>
  </si>
  <si>
    <t>テナント点検表【DC版】</t>
    <rPh sb="4" eb="6">
      <t>テンケン</t>
    </rPh>
    <rPh sb="6" eb="7">
      <t>ヒョウ</t>
    </rPh>
    <rPh sb="10" eb="11">
      <t>バン</t>
    </rPh>
    <phoneticPr fontId="2"/>
  </si>
  <si>
    <t>f=b*d    h1=f*40/g1    i=(a/b')*h1 減点の場合はi=a*e ただしa=-1
f=b*d    h2=f*10/g2    i=(a/b')*h2 減点の場合はi=a*e ただしa=-1
f=b*d    h3=f*50/g3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</si>
  <si>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主な居室において、適正な照度を実現しているか</t>
    <rPh sb="0" eb="1">
      <t>オモ</t>
    </rPh>
    <rPh sb="2" eb="4">
      <t>キョシツ</t>
    </rPh>
    <rPh sb="9" eb="11">
      <t>テキセイ</t>
    </rPh>
    <rPh sb="12" eb="14">
      <t>ショウド</t>
    </rPh>
    <rPh sb="15" eb="17">
      <t>ジツゲン</t>
    </rPh>
    <phoneticPr fontId="2"/>
  </si>
  <si>
    <t>１：500lx以下
０：750lx程度
-１：1000lx以上又は把握していない</t>
    <phoneticPr fontId="2"/>
  </si>
  <si>
    <t>主な居室において、夏季の「実際の室内温度」を何度にしているか</t>
    <rPh sb="0" eb="1">
      <t>オモ</t>
    </rPh>
    <rPh sb="2" eb="4">
      <t>キョシツ</t>
    </rPh>
    <phoneticPr fontId="2"/>
  </si>
  <si>
    <t>電気設備の導入</t>
    <rPh sb="0" eb="2">
      <t>デンキ</t>
    </rPh>
    <rPh sb="2" eb="4">
      <t>セツビ</t>
    </rPh>
    <rPh sb="5" eb="7">
      <t>ドウニュウ</t>
    </rPh>
    <phoneticPr fontId="2"/>
  </si>
  <si>
    <t>400Ｖ配電方式又は直流配電方式を導入しているか</t>
    <rPh sb="4" eb="6">
      <t>ハイデン</t>
    </rPh>
    <rPh sb="6" eb="8">
      <t>ホウシキ</t>
    </rPh>
    <rPh sb="8" eb="9">
      <t>マタ</t>
    </rPh>
    <rPh sb="10" eb="12">
      <t>チョクリュウ</t>
    </rPh>
    <rPh sb="12" eb="14">
      <t>ハイデン</t>
    </rPh>
    <rPh sb="14" eb="16">
      <t>ホウシキ</t>
    </rPh>
    <rPh sb="17" eb="19">
      <t>ドウニュウ</t>
    </rPh>
    <phoneticPr fontId="2"/>
  </si>
  <si>
    <t>１：導入している
０：導入していない</t>
  </si>
  <si>
    <t>電気室の温度管理</t>
    <rPh sb="0" eb="2">
      <t>デンキ</t>
    </rPh>
    <rPh sb="2" eb="3">
      <t>シツ</t>
    </rPh>
    <rPh sb="4" eb="6">
      <t>オンド</t>
    </rPh>
    <rPh sb="6" eb="8">
      <t>カンリ</t>
    </rPh>
    <phoneticPr fontId="2"/>
  </si>
  <si>
    <t>電気室の室内温度の適正化（30℃以上）を、全電気室数に対して、どの程度の割合で実施しているか</t>
    <rPh sb="0" eb="2">
      <t>デンキ</t>
    </rPh>
    <rPh sb="2" eb="3">
      <t>シツ</t>
    </rPh>
    <rPh sb="4" eb="6">
      <t>シツナイ</t>
    </rPh>
    <rPh sb="6" eb="8">
      <t>オンド</t>
    </rPh>
    <rPh sb="9" eb="12">
      <t>テキセイカ</t>
    </rPh>
    <rPh sb="15" eb="18">
      <t>ドイジョウ</t>
    </rPh>
    <rPh sb="21" eb="22">
      <t>ゼン</t>
    </rPh>
    <rPh sb="22" eb="24">
      <t>デンキ</t>
    </rPh>
    <rPh sb="24" eb="25">
      <t>シツ</t>
    </rPh>
    <rPh sb="25" eb="26">
      <t>カズ</t>
    </rPh>
    <rPh sb="27" eb="28">
      <t>タイ</t>
    </rPh>
    <rPh sb="33" eb="35">
      <t>テイド</t>
    </rPh>
    <rPh sb="36" eb="38">
      <t>ワリアイ</t>
    </rPh>
    <rPh sb="39" eb="41">
      <t>ジッシ</t>
    </rPh>
    <phoneticPr fontId="2"/>
  </si>
  <si>
    <t>サーバに関して
自社及び顧客のサーバを設置している場合 　→「３」を選択し、No.12からお答えください
自社のみのサーバを設置している場合　　　 →「２」を選択し、No.12～No.17とNo.23以降にお答えください
顧客のみのサーバを設置している場合　　　 →「１」を選択し、No.18からお答えください</t>
    <rPh sb="4" eb="5">
      <t>カン</t>
    </rPh>
    <rPh sb="8" eb="10">
      <t>ジシャ</t>
    </rPh>
    <rPh sb="10" eb="11">
      <t>オヨ</t>
    </rPh>
    <rPh sb="19" eb="21">
      <t>セッチ</t>
    </rPh>
    <rPh sb="25" eb="27">
      <t>バアイ</t>
    </rPh>
    <rPh sb="137" eb="139">
      <t>センタク</t>
    </rPh>
    <phoneticPr fontId="2"/>
  </si>
  <si>
    <t>サーバ【自社】</t>
    <rPh sb="4" eb="6">
      <t>ジシャ</t>
    </rPh>
    <phoneticPr fontId="2"/>
  </si>
  <si>
    <t>全体事項</t>
    <rPh sb="0" eb="2">
      <t>ゼンタイ</t>
    </rPh>
    <rPh sb="2" eb="4">
      <t>ジコウ</t>
    </rPh>
    <phoneticPr fontId="2"/>
  </si>
  <si>
    <t>サーバ機器の選定、ラックの種類及び配置、ケーブル施工等についての明確な基準があり、それに基づきサーバルームを管理・運営しているか</t>
    <rPh sb="3" eb="5">
      <t>キキ</t>
    </rPh>
    <rPh sb="6" eb="8">
      <t>センテイ</t>
    </rPh>
    <rPh sb="13" eb="15">
      <t>シュルイ</t>
    </rPh>
    <rPh sb="15" eb="16">
      <t>オヨ</t>
    </rPh>
    <rPh sb="17" eb="19">
      <t>ハイチ</t>
    </rPh>
    <rPh sb="24" eb="26">
      <t>セコウ</t>
    </rPh>
    <rPh sb="26" eb="27">
      <t>トウ</t>
    </rPh>
    <rPh sb="32" eb="34">
      <t>メイカク</t>
    </rPh>
    <rPh sb="35" eb="37">
      <t>キジュン</t>
    </rPh>
    <rPh sb="44" eb="45">
      <t>モト</t>
    </rPh>
    <rPh sb="54" eb="56">
      <t>カンリ</t>
    </rPh>
    <rPh sb="57" eb="59">
      <t>ウンエイ</t>
    </rPh>
    <phoneticPr fontId="2"/>
  </si>
  <si>
    <t>サーバ</t>
    <phoneticPr fontId="2"/>
  </si>
  <si>
    <t>ケーブル類</t>
    <rPh sb="4" eb="5">
      <t>ルイ</t>
    </rPh>
    <phoneticPr fontId="2"/>
  </si>
  <si>
    <t>冷気の通風を確保するために、電源ケーブルやネットワークケーブルの長さを適正にし、配線を整理しているか</t>
    <rPh sb="14" eb="16">
      <t>デンゲン</t>
    </rPh>
    <rPh sb="32" eb="33">
      <t>ナガ</t>
    </rPh>
    <rPh sb="35" eb="37">
      <t>テキセイ</t>
    </rPh>
    <rPh sb="40" eb="42">
      <t>ハイセン</t>
    </rPh>
    <rPh sb="43" eb="45">
      <t>セイリ</t>
    </rPh>
    <phoneticPr fontId="2"/>
  </si>
  <si>
    <t>冷暖分離</t>
    <rPh sb="0" eb="1">
      <t>レイ</t>
    </rPh>
    <rPh sb="1" eb="2">
      <t>ダン</t>
    </rPh>
    <rPh sb="2" eb="4">
      <t>ブンリ</t>
    </rPh>
    <phoneticPr fontId="2"/>
  </si>
  <si>
    <t>熱だまり防止の観点から、ラックの開口率を把握しているか</t>
    <rPh sb="0" eb="1">
      <t>ネツ</t>
    </rPh>
    <rPh sb="4" eb="6">
      <t>ボウシ</t>
    </rPh>
    <rPh sb="7" eb="9">
      <t>カンテン</t>
    </rPh>
    <rPh sb="16" eb="18">
      <t>カイコウ</t>
    </rPh>
    <rPh sb="18" eb="19">
      <t>リツ</t>
    </rPh>
    <rPh sb="20" eb="22">
      <t>ハアク</t>
    </rPh>
    <phoneticPr fontId="2"/>
  </si>
  <si>
    <t>サーバルーム（自社）における省エネ対策</t>
    <rPh sb="7" eb="9">
      <t>ジシャ</t>
    </rPh>
    <rPh sb="14" eb="15">
      <t>ショウ</t>
    </rPh>
    <rPh sb="17" eb="19">
      <t>タイサク</t>
    </rPh>
    <phoneticPr fontId="2"/>
  </si>
  <si>
    <t>サーバ【顧客】</t>
    <rPh sb="4" eb="6">
      <t>コキャク</t>
    </rPh>
    <phoneticPr fontId="2"/>
  </si>
  <si>
    <t>冷気の通風を確保するために、電源ケーブルやネットワークケーブルの長さを適正にし、配線を整理するよう働きかけているか</t>
    <rPh sb="14" eb="16">
      <t>デンゲン</t>
    </rPh>
    <rPh sb="32" eb="33">
      <t>ナガ</t>
    </rPh>
    <rPh sb="35" eb="37">
      <t>テキセイ</t>
    </rPh>
    <rPh sb="40" eb="42">
      <t>ハイセン</t>
    </rPh>
    <rPh sb="43" eb="45">
      <t>セイリ</t>
    </rPh>
    <rPh sb="49" eb="50">
      <t>ハタラ</t>
    </rPh>
    <phoneticPr fontId="2"/>
  </si>
  <si>
    <t>顧客のラック内にブランクパネルを設置するよう働きかけているか</t>
    <rPh sb="0" eb="2">
      <t>コキャク</t>
    </rPh>
    <rPh sb="6" eb="7">
      <t>ナイ</t>
    </rPh>
    <rPh sb="16" eb="18">
      <t>セッチ</t>
    </rPh>
    <rPh sb="22" eb="23">
      <t>ハタラ</t>
    </rPh>
    <phoneticPr fontId="2"/>
  </si>
  <si>
    <t>サーバルーム（顧客）における省エネ対策</t>
    <rPh sb="7" eb="9">
      <t>コキャク</t>
    </rPh>
    <rPh sb="14" eb="15">
      <t>ショウ</t>
    </rPh>
    <rPh sb="17" eb="19">
      <t>タイサク</t>
    </rPh>
    <phoneticPr fontId="2"/>
  </si>
  <si>
    <t>モニタリング</t>
    <phoneticPr fontId="2"/>
  </si>
  <si>
    <t>エネルギー使用量をどの程度の単位で把握しているか</t>
    <rPh sb="5" eb="7">
      <t>シヨウ</t>
    </rPh>
    <rPh sb="7" eb="8">
      <t>リョウ</t>
    </rPh>
    <rPh sb="11" eb="13">
      <t>テイド</t>
    </rPh>
    <rPh sb="14" eb="16">
      <t>タンイ</t>
    </rPh>
    <rPh sb="17" eb="19">
      <t>ハアク</t>
    </rPh>
    <phoneticPr fontId="2"/>
  </si>
  <si>
    <t>２：ラック単位
１：分電盤単位
０：把握していない</t>
    <rPh sb="5" eb="7">
      <t>タンイ</t>
    </rPh>
    <rPh sb="10" eb="11">
      <t>ブン</t>
    </rPh>
    <rPh sb="11" eb="12">
      <t>デン</t>
    </rPh>
    <rPh sb="12" eb="13">
      <t>バン</t>
    </rPh>
    <rPh sb="13" eb="15">
      <t>タンイ</t>
    </rPh>
    <rPh sb="18" eb="20">
      <t>ハアク</t>
    </rPh>
    <phoneticPr fontId="2"/>
  </si>
  <si>
    <t>PUE</t>
    <phoneticPr fontId="2"/>
  </si>
  <si>
    <t>１：把握している
０：把握していない</t>
    <rPh sb="2" eb="4">
      <t>ハアク</t>
    </rPh>
    <phoneticPr fontId="2"/>
  </si>
  <si>
    <t>温熱環境</t>
    <rPh sb="0" eb="2">
      <t>オンネツ</t>
    </rPh>
    <rPh sb="2" eb="4">
      <t>カンキョウ</t>
    </rPh>
    <phoneticPr fontId="2"/>
  </si>
  <si>
    <t>サーバルーム内の温度やエアフローを把握しているか
（システムを利用するなどしてシミュレーションを行っている場合は「２」を選択）</t>
    <rPh sb="6" eb="7">
      <t>ナイ</t>
    </rPh>
    <rPh sb="8" eb="10">
      <t>オンド</t>
    </rPh>
    <rPh sb="17" eb="19">
      <t>ハアク</t>
    </rPh>
    <rPh sb="31" eb="33">
      <t>リヨウ</t>
    </rPh>
    <rPh sb="48" eb="49">
      <t>オコナ</t>
    </rPh>
    <rPh sb="53" eb="55">
      <t>バアイ</t>
    </rPh>
    <rPh sb="60" eb="62">
      <t>センタク</t>
    </rPh>
    <phoneticPr fontId="2"/>
  </si>
  <si>
    <t>２：１に加えて、シミュレーションを行い、対策に活用している
１：各ラック毎の吸込口等の温度把握を行っている
０：把握していない</t>
    <rPh sb="4" eb="5">
      <t>クワ</t>
    </rPh>
    <rPh sb="17" eb="18">
      <t>オコナ</t>
    </rPh>
    <rPh sb="20" eb="22">
      <t>タイサク</t>
    </rPh>
    <rPh sb="23" eb="25">
      <t>カツヨウ</t>
    </rPh>
    <rPh sb="32" eb="33">
      <t>カク</t>
    </rPh>
    <rPh sb="36" eb="37">
      <t>ゴト</t>
    </rPh>
    <rPh sb="38" eb="39">
      <t>キュウ</t>
    </rPh>
    <rPh sb="39" eb="40">
      <t>コミ</t>
    </rPh>
    <rPh sb="40" eb="42">
      <t>グチナド</t>
    </rPh>
    <rPh sb="43" eb="45">
      <t>オンド</t>
    </rPh>
    <rPh sb="45" eb="47">
      <t>ハアク</t>
    </rPh>
    <rPh sb="48" eb="49">
      <t>オコナ</t>
    </rPh>
    <rPh sb="56" eb="58">
      <t>ハアク</t>
    </rPh>
    <phoneticPr fontId="2"/>
  </si>
  <si>
    <t>高効率パッケージ形空調機（ビル用マルチエアコン等）を、パッケージ形空調機総冷却能力に対して、どの程度の割合で導入しているか
（インバータ制御機器、高効率冷媒（R410A）、水冷PAC又は散水システムのいずれかを導入している場合は、そのパッケージ形空調機冷却能力合計値のパッケージ形空調総冷却能力に対する割合）</t>
    <rPh sb="0" eb="3">
      <t>コウコウリツ</t>
    </rPh>
    <rPh sb="8" eb="9">
      <t>ガタ</t>
    </rPh>
    <rPh sb="9" eb="12">
      <t>クウチョウキ</t>
    </rPh>
    <rPh sb="15" eb="16">
      <t>ヨウ</t>
    </rPh>
    <rPh sb="23" eb="24">
      <t>トウ</t>
    </rPh>
    <rPh sb="32" eb="33">
      <t>ガタ</t>
    </rPh>
    <rPh sb="33" eb="35">
      <t>クウチョウ</t>
    </rPh>
    <rPh sb="35" eb="36">
      <t>キ</t>
    </rPh>
    <rPh sb="36" eb="37">
      <t>ソウ</t>
    </rPh>
    <rPh sb="37" eb="39">
      <t>レイキャク</t>
    </rPh>
    <rPh sb="39" eb="41">
      <t>ノウリョク</t>
    </rPh>
    <rPh sb="42" eb="43">
      <t>タイ</t>
    </rPh>
    <rPh sb="48" eb="50">
      <t>テイド</t>
    </rPh>
    <rPh sb="51" eb="53">
      <t>ワリアイ</t>
    </rPh>
    <rPh sb="54" eb="56">
      <t>ドウニュウ</t>
    </rPh>
    <rPh sb="68" eb="70">
      <t>セイギョ</t>
    </rPh>
    <rPh sb="70" eb="72">
      <t>キキ</t>
    </rPh>
    <rPh sb="73" eb="76">
      <t>コウコウリツ</t>
    </rPh>
    <rPh sb="76" eb="78">
      <t>レイバイ</t>
    </rPh>
    <rPh sb="86" eb="88">
      <t>スイレイ</t>
    </rPh>
    <rPh sb="91" eb="92">
      <t>マタ</t>
    </rPh>
    <rPh sb="93" eb="95">
      <t>サンスイ</t>
    </rPh>
    <rPh sb="105" eb="107">
      <t>ドウニュウ</t>
    </rPh>
    <rPh sb="111" eb="113">
      <t>バアイ</t>
    </rPh>
    <rPh sb="122" eb="123">
      <t>ガタ</t>
    </rPh>
    <rPh sb="123" eb="126">
      <t>クウチョウキ</t>
    </rPh>
    <rPh sb="126" eb="128">
      <t>レイキャク</t>
    </rPh>
    <rPh sb="128" eb="130">
      <t>ノウリョク</t>
    </rPh>
    <rPh sb="130" eb="133">
      <t>ゴウケイチ</t>
    </rPh>
    <rPh sb="139" eb="140">
      <t>ガタ</t>
    </rPh>
    <rPh sb="140" eb="142">
      <t>クウチョウ</t>
    </rPh>
    <rPh sb="142" eb="143">
      <t>ソウ</t>
    </rPh>
    <rPh sb="143" eb="145">
      <t>レイキャク</t>
    </rPh>
    <rPh sb="145" eb="147">
      <t>ノウリョク</t>
    </rPh>
    <rPh sb="148" eb="149">
      <t>タイ</t>
    </rPh>
    <rPh sb="151" eb="153">
      <t>ワリアイ</t>
    </rPh>
    <phoneticPr fontId="2"/>
  </si>
  <si>
    <t>その他設備導入</t>
    <rPh sb="2" eb="3">
      <t>ホカ</t>
    </rPh>
    <rPh sb="3" eb="5">
      <t>セツビ</t>
    </rPh>
    <rPh sb="5" eb="7">
      <t>ドウニュウ</t>
    </rPh>
    <phoneticPr fontId="2"/>
  </si>
  <si>
    <t>高発熱領域に対して局所冷房設備を導入しているか
局所冷却設備とは、サーバルーム全体に対する空調とは別に、サーバ本体の高発熱領域を冷水又は冷却塔の冷却水で直接冷却するもの（空気で冷却するものは含まない）とし、パッケージ形空調機を局所的に設置したものは除く</t>
    <rPh sb="0" eb="3">
      <t>コウハツネツ</t>
    </rPh>
    <rPh sb="3" eb="5">
      <t>リョウイキ</t>
    </rPh>
    <rPh sb="6" eb="7">
      <t>タイ</t>
    </rPh>
    <rPh sb="9" eb="11">
      <t>キョクショ</t>
    </rPh>
    <rPh sb="11" eb="13">
      <t>レイボウ</t>
    </rPh>
    <rPh sb="13" eb="15">
      <t>セツビ</t>
    </rPh>
    <rPh sb="16" eb="18">
      <t>ドウニュウ</t>
    </rPh>
    <rPh sb="25" eb="27">
      <t>キョクショ</t>
    </rPh>
    <rPh sb="27" eb="29">
      <t>レイキャク</t>
    </rPh>
    <rPh sb="29" eb="31">
      <t>セツビ</t>
    </rPh>
    <rPh sb="40" eb="42">
      <t>ゼンタイ</t>
    </rPh>
    <rPh sb="43" eb="44">
      <t>タイ</t>
    </rPh>
    <rPh sb="46" eb="48">
      <t>クウチョウ</t>
    </rPh>
    <rPh sb="50" eb="51">
      <t>ベツ</t>
    </rPh>
    <rPh sb="56" eb="58">
      <t>ホンタイ</t>
    </rPh>
    <rPh sb="59" eb="62">
      <t>コウハツネツ</t>
    </rPh>
    <rPh sb="62" eb="64">
      <t>リョウイキ</t>
    </rPh>
    <rPh sb="65" eb="67">
      <t>レイスイ</t>
    </rPh>
    <rPh sb="67" eb="68">
      <t>マタ</t>
    </rPh>
    <rPh sb="69" eb="72">
      <t>レイキャクトウ</t>
    </rPh>
    <rPh sb="73" eb="76">
      <t>レイキャクスイ</t>
    </rPh>
    <rPh sb="77" eb="79">
      <t>チョクセツ</t>
    </rPh>
    <rPh sb="79" eb="81">
      <t>レイキャク</t>
    </rPh>
    <rPh sb="86" eb="88">
      <t>クウキ</t>
    </rPh>
    <rPh sb="89" eb="91">
      <t>レイキャク</t>
    </rPh>
    <rPh sb="96" eb="97">
      <t>フク</t>
    </rPh>
    <rPh sb="109" eb="110">
      <t>カタチ</t>
    </rPh>
    <rPh sb="110" eb="113">
      <t>クウチョウキ</t>
    </rPh>
    <rPh sb="114" eb="116">
      <t>キョクショ</t>
    </rPh>
    <rPh sb="116" eb="117">
      <t>テキ</t>
    </rPh>
    <rPh sb="118" eb="120">
      <t>セッチ</t>
    </rPh>
    <rPh sb="125" eb="126">
      <t>ノゾ</t>
    </rPh>
    <phoneticPr fontId="2"/>
  </si>
  <si>
    <t>１：導入している
０：導入していない</t>
    <rPh sb="2" eb="4">
      <t>ドウニュウ</t>
    </rPh>
    <rPh sb="11" eb="13">
      <t>ドウニュウ</t>
    </rPh>
    <phoneticPr fontId="2"/>
  </si>
  <si>
    <t>外気冷房システムを導入しているか
（取入外気量が設計外気量の1.2倍以上の場合に限る）</t>
    <rPh sb="0" eb="2">
      <t>ガイキ</t>
    </rPh>
    <rPh sb="2" eb="4">
      <t>レイボウ</t>
    </rPh>
    <rPh sb="9" eb="11">
      <t>ドウニュウ</t>
    </rPh>
    <phoneticPr fontId="2"/>
  </si>
  <si>
    <t>整理整頓</t>
    <rPh sb="0" eb="2">
      <t>セイリ</t>
    </rPh>
    <rPh sb="2" eb="4">
      <t>セイトン</t>
    </rPh>
    <phoneticPr fontId="2"/>
  </si>
  <si>
    <t>２：取組例の複数（２つ以上）を行っている
１：取組例の１つを行っている
０：行っていない</t>
    <rPh sb="2" eb="4">
      <t>トリクミ</t>
    </rPh>
    <rPh sb="4" eb="5">
      <t>レイ</t>
    </rPh>
    <rPh sb="6" eb="8">
      <t>フクスウ</t>
    </rPh>
    <rPh sb="11" eb="13">
      <t>イジョウ</t>
    </rPh>
    <rPh sb="15" eb="16">
      <t>オコナ</t>
    </rPh>
    <rPh sb="23" eb="25">
      <t>トリクミ</t>
    </rPh>
    <rPh sb="25" eb="26">
      <t>レイ</t>
    </rPh>
    <rPh sb="30" eb="31">
      <t>オコナ</t>
    </rPh>
    <rPh sb="38" eb="39">
      <t>オコナ</t>
    </rPh>
    <phoneticPr fontId="2"/>
  </si>
  <si>
    <t>サーバルーム（共通）における省エネ対策</t>
    <rPh sb="7" eb="9">
      <t>キョウツウ</t>
    </rPh>
    <rPh sb="14" eb="15">
      <t>ショウ</t>
    </rPh>
    <rPh sb="17" eb="19">
      <t>タイサク</t>
    </rPh>
    <phoneticPr fontId="2"/>
  </si>
  <si>
    <t>点検表（ＤＣ版）</t>
    <rPh sb="0" eb="2">
      <t>テンケン</t>
    </rPh>
    <rPh sb="2" eb="3">
      <t>ヒョウ</t>
    </rPh>
    <rPh sb="6" eb="7">
      <t>バン</t>
    </rPh>
    <phoneticPr fontId="2"/>
  </si>
  <si>
    <r>
      <t>当該事業所のPUEを把握しているか
（「１」を選択した場合、</t>
    </r>
    <r>
      <rPr>
        <u/>
        <sz val="11"/>
        <color indexed="10"/>
        <rFont val="HG丸ｺﾞｼｯｸM-PRO"/>
        <family val="3"/>
        <charset val="128"/>
      </rPr>
      <t>備考欄</t>
    </r>
    <r>
      <rPr>
        <sz val="11"/>
        <color indexed="8"/>
        <rFont val="HG丸ｺﾞｼｯｸM-PRO"/>
        <family val="3"/>
        <charset val="128"/>
      </rPr>
      <t>にPUEの値を小数点以下第２位まで入力してください）</t>
    </r>
    <rPh sb="0" eb="2">
      <t>トウガイ</t>
    </rPh>
    <rPh sb="2" eb="4">
      <t>ジギョウ</t>
    </rPh>
    <rPh sb="4" eb="5">
      <t>ショ</t>
    </rPh>
    <rPh sb="10" eb="12">
      <t>ハアク</t>
    </rPh>
    <rPh sb="30" eb="32">
      <t>ビコウ</t>
    </rPh>
    <rPh sb="32" eb="33">
      <t>ラン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</si>
  <si>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</si>
  <si>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</si>
  <si>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</si>
  <si>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</si>
  <si>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</si>
  <si>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</si>
  <si>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</si>
  <si>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</si>
  <si>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</si>
  <si>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</si>
  <si>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</si>
  <si>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</si>
  <si>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</si>
  <si>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</si>
  <si>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</si>
  <si>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</si>
  <si>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</si>
  <si>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</si>
  <si>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</si>
  <si>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</si>
  <si>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</si>
  <si>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</si>
  <si>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</si>
  <si>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</si>
  <si>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</si>
  <si>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</si>
  <si>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</si>
  <si>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</si>
  <si>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</si>
  <si>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</si>
  <si>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</si>
  <si>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</si>
  <si>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</si>
  <si>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</si>
  <si>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</si>
  <si>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</si>
  <si>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</si>
  <si>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</si>
  <si>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</si>
  <si>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</si>
  <si>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</si>
  <si>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</si>
  <si>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</si>
  <si>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</si>
  <si>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</si>
  <si>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</si>
  <si>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</si>
  <si>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</si>
  <si>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</si>
  <si>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</si>
  <si>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</si>
  <si>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</si>
  <si>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</si>
  <si>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</si>
  <si>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</si>
  <si>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</si>
  <si>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</si>
  <si>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</si>
  <si>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</si>
  <si>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</si>
  <si>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</si>
  <si>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</si>
  <si>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</si>
  <si>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</si>
  <si>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</si>
  <si>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</si>
  <si>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エネルギー使用量</t>
    <rPh sb="5" eb="7">
      <t>シヨウ</t>
    </rPh>
    <rPh sb="7" eb="8">
      <t>リョウ</t>
    </rPh>
    <phoneticPr fontId="2"/>
  </si>
  <si>
    <t>該当無</t>
    <rPh sb="0" eb="2">
      <t>ガイトウ</t>
    </rPh>
    <rPh sb="2" eb="3">
      <t>ナシ</t>
    </rPh>
    <phoneticPr fontId="2"/>
  </si>
  <si>
    <t>効果検証</t>
    <rPh sb="0" eb="2">
      <t>コウカ</t>
    </rPh>
    <rPh sb="2" eb="4">
      <t>ケンショウ</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</si>
  <si>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</si>
  <si>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</si>
  <si>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</si>
  <si>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</si>
  <si>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</si>
  <si>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</si>
  <si>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</si>
  <si>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</si>
  <si>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</si>
  <si>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</si>
  <si>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</si>
  <si>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</si>
  <si>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</si>
  <si>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</si>
  <si>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</si>
  <si>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</si>
  <si>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</si>
  <si>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</si>
  <si>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</si>
  <si>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</si>
  <si>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</si>
  <si>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</si>
  <si>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</si>
  <si>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</si>
  <si>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</si>
  <si>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</si>
  <si>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</si>
  <si>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</si>
  <si>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</si>
  <si>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</si>
  <si>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</si>
  <si>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</si>
  <si>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</si>
  <si>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</si>
  <si>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</si>
  <si>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</si>
  <si>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</si>
  <si>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</si>
  <si>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</si>
  <si>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</si>
  <si>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</si>
  <si>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</si>
  <si>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</si>
  <si>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</si>
  <si>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</si>
  <si>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</si>
  <si>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</si>
  <si>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</si>
  <si>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</si>
  <si>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</si>
  <si>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</si>
  <si>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</si>
  <si>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</si>
  <si>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</si>
  <si>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</si>
  <si>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</si>
  <si>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</si>
  <si>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</si>
  <si>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</si>
  <si>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</si>
  <si>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</si>
  <si>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</si>
  <si>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</si>
  <si>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</si>
  <si>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</si>
  <si>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</si>
  <si>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</si>
  <si>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</si>
  <si>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</si>
  <si>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</si>
  <si>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</si>
  <si>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</si>
  <si>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</si>
  <si>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</si>
  <si>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</si>
  <si>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</si>
  <si>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</si>
  <si>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</si>
  <si>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</si>
  <si>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</si>
  <si>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</si>
  <si>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</si>
  <si>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</si>
  <si>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</si>
  <si>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</si>
  <si>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</si>
  <si>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</si>
  <si>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</si>
  <si>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</si>
  <si>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</si>
  <si>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</si>
  <si>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</si>
  <si>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</si>
  <si>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</si>
  <si>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</si>
  <si>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</si>
  <si>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</si>
  <si>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</si>
  <si>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</si>
  <si>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</si>
  <si>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</si>
  <si>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</si>
  <si>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</si>
  <si>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</si>
  <si>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</si>
  <si>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</si>
  <si>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</si>
  <si>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</si>
  <si>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</si>
  <si>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</si>
  <si>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</si>
  <si>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</si>
  <si>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</si>
  <si>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</si>
  <si>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</si>
  <si>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</si>
  <si>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</si>
  <si>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</si>
  <si>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</si>
  <si>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</si>
  <si>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</si>
  <si>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</si>
  <si>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</si>
  <si>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</si>
  <si>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</si>
  <si>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</si>
  <si>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</si>
  <si>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</si>
  <si>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</si>
  <si>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</si>
  <si>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</si>
  <si>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</si>
  <si>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</si>
  <si>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</si>
  <si>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</si>
  <si>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</si>
  <si>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</si>
  <si>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</si>
  <si>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</si>
  <si>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</si>
  <si>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</si>
  <si>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</si>
  <si>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</si>
  <si>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</si>
  <si>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</si>
  <si>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</si>
  <si>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</si>
  <si>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</si>
  <si>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</si>
  <si>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</si>
  <si>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</si>
  <si>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</si>
  <si>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</si>
  <si>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</si>
  <si>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</si>
  <si>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</si>
  <si>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</si>
  <si>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</si>
  <si>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</si>
  <si>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</si>
  <si>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</si>
  <si>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</si>
  <si>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</si>
  <si>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</si>
  <si>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</si>
  <si>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</si>
  <si>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</si>
  <si>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</si>
  <si>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</si>
  <si>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</si>
  <si>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</si>
  <si>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</si>
  <si>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</si>
  <si>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</si>
  <si>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</si>
  <si>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</si>
  <si>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</si>
  <si>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</si>
  <si>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</si>
  <si>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</si>
  <si>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</si>
  <si>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</si>
  <si>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</si>
  <si>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</si>
  <si>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</si>
  <si>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</si>
  <si>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</si>
  <si>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</si>
  <si>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</si>
  <si>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</si>
  <si>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</si>
  <si>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</si>
  <si>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</si>
  <si>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</si>
  <si>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</si>
  <si>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</si>
  <si>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</si>
  <si>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</si>
  <si>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</si>
  <si>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</si>
  <si>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</si>
  <si>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</si>
  <si>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</si>
  <si>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</si>
  <si>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</si>
  <si>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</si>
  <si>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</si>
  <si>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</si>
  <si>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</si>
  <si>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</si>
  <si>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</si>
  <si>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</si>
  <si>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</si>
  <si>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</si>
  <si>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</si>
  <si>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</si>
  <si>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</si>
  <si>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</si>
  <si>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</si>
  <si>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</si>
  <si>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</si>
  <si>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</si>
  <si>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</si>
  <si>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</si>
  <si>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</si>
  <si>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</si>
  <si>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</si>
  <si>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</si>
  <si>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</si>
  <si>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</si>
  <si>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</si>
  <si>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</si>
  <si>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</si>
  <si>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</si>
  <si>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</si>
  <si>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</si>
  <si>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</si>
  <si>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</si>
  <si>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</si>
  <si>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</si>
  <si>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</si>
  <si>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</si>
  <si>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</si>
  <si>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</si>
  <si>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</si>
  <si>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</si>
  <si>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</si>
  <si>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</si>
  <si>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</si>
  <si>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</si>
  <si>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</si>
  <si>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</si>
  <si>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</si>
  <si>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</si>
  <si>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</si>
  <si>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</si>
  <si>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</si>
  <si>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</si>
  <si>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</si>
  <si>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</si>
  <si>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</si>
  <si>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</si>
  <si>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</si>
  <si>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</si>
  <si>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</si>
  <si>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</si>
  <si>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</si>
  <si>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</si>
  <si>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</si>
  <si>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</si>
  <si>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</si>
  <si>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</si>
  <si>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</si>
  <si>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</si>
  <si>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</si>
  <si>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</si>
  <si>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</si>
  <si>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</si>
  <si>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</si>
  <si>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</si>
  <si>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</si>
  <si>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</si>
  <si>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</si>
  <si>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</si>
  <si>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</si>
  <si>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</si>
  <si>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</si>
  <si>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</si>
  <si>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</si>
  <si>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</si>
  <si>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</si>
  <si>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</si>
  <si>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</si>
  <si>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</si>
  <si>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</si>
  <si>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</si>
  <si>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</si>
  <si>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</si>
  <si>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</si>
  <si>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</si>
  <si>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</si>
  <si>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</si>
  <si>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</si>
  <si>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</si>
  <si>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</si>
  <si>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</si>
  <si>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</si>
  <si>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</si>
  <si>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</si>
  <si>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</si>
  <si>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</si>
  <si>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</si>
  <si>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</si>
  <si>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</si>
  <si>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</si>
  <si>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</si>
  <si>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</si>
  <si>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</si>
  <si>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</si>
  <si>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</si>
  <si>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</si>
  <si>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</si>
  <si>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</si>
  <si>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</si>
  <si>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</si>
  <si>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サーバルーム（自社）について、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5" eb="18">
      <t>サクネンド</t>
    </rPh>
    <rPh sb="19" eb="21">
      <t>ジョウキョウ</t>
    </rPh>
    <rPh sb="23" eb="24">
      <t>コタ</t>
    </rPh>
    <phoneticPr fontId="2"/>
  </si>
  <si>
    <r>
      <t>サーバルーム（顧客）について、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コキャク</t>
    </rPh>
    <rPh sb="15" eb="18">
      <t>サクネンド</t>
    </rPh>
    <rPh sb="19" eb="21">
      <t>ジョウキョウ</t>
    </rPh>
    <rPh sb="23" eb="24">
      <t>コタ</t>
    </rPh>
    <phoneticPr fontId="2"/>
  </si>
  <si>
    <r>
      <t>サーバルーム（自社・顧客共通）について、</t>
    </r>
    <r>
      <rPr>
        <b/>
        <u/>
        <sz val="11"/>
        <color indexed="10"/>
        <rFont val="HGS創英角ﾎﾟｯﾌﾟ体"/>
        <family val="3"/>
        <charset val="128"/>
      </rPr>
      <t>昨年度</t>
    </r>
    <r>
      <rPr>
        <sz val="11"/>
        <color indexed="8"/>
        <rFont val="HG丸ｺﾞｼｯｸM-PRO"/>
        <family val="3"/>
        <charset val="128"/>
      </rPr>
      <t>の状況をお答えください</t>
    </r>
    <rPh sb="7" eb="9">
      <t>ジシャ</t>
    </rPh>
    <rPh sb="10" eb="12">
      <t>コキャク</t>
    </rPh>
    <rPh sb="12" eb="14">
      <t>キョウツウ</t>
    </rPh>
    <rPh sb="20" eb="23">
      <t>サクネンド</t>
    </rPh>
    <rPh sb="24" eb="26">
      <t>ジョウキョウ</t>
    </rPh>
    <rPh sb="28" eb="29">
      <t>コタ</t>
    </rPh>
    <phoneticPr fontId="2"/>
  </si>
  <si>
    <t>２：ガイドラインを作成するなど基準を明文化し対応している
１：サーバ機器の選定など一部は基準がある
０：基準はない</t>
    <rPh sb="9" eb="11">
      <t>サクセイ</t>
    </rPh>
    <rPh sb="15" eb="17">
      <t>キジュン</t>
    </rPh>
    <rPh sb="18" eb="21">
      <t>メイブンカ</t>
    </rPh>
    <rPh sb="22" eb="24">
      <t>タイオウ</t>
    </rPh>
    <rPh sb="34" eb="36">
      <t>キキ</t>
    </rPh>
    <rPh sb="37" eb="39">
      <t>センテイ</t>
    </rPh>
    <rPh sb="41" eb="43">
      <t>イチブ</t>
    </rPh>
    <rPh sb="44" eb="46">
      <t>キジュン</t>
    </rPh>
    <rPh sb="52" eb="54">
      <t>キジュン</t>
    </rPh>
    <phoneticPr fontId="2"/>
  </si>
  <si>
    <t>２：取組例の複数（２つ以上）を導入
１：取組例の１つを導入
０：集約化していない</t>
    <rPh sb="2" eb="4">
      <t>トリクミ</t>
    </rPh>
    <rPh sb="4" eb="5">
      <t>レイ</t>
    </rPh>
    <rPh sb="20" eb="22">
      <t>トリクミ</t>
    </rPh>
    <rPh sb="22" eb="23">
      <t>レイ</t>
    </rPh>
    <rPh sb="32" eb="34">
      <t>シュウヤク</t>
    </rPh>
    <rPh sb="34" eb="35">
      <t>カ</t>
    </rPh>
    <phoneticPr fontId="2"/>
  </si>
  <si>
    <t>１：整理している
０：整理していない</t>
    <rPh sb="2" eb="4">
      <t>セイリ</t>
    </rPh>
    <rPh sb="11" eb="13">
      <t>セイリ</t>
    </rPh>
    <phoneticPr fontId="2"/>
  </si>
  <si>
    <t>１：把握している
０：把握していない</t>
    <rPh sb="2" eb="4">
      <t>ハアク</t>
    </rPh>
    <rPh sb="11" eb="13">
      <t>ハアク</t>
    </rPh>
    <phoneticPr fontId="2"/>
  </si>
  <si>
    <t>２：全て分離している
１：一部分離している
０：分離していない</t>
    <rPh sb="2" eb="3">
      <t>スベ</t>
    </rPh>
    <rPh sb="4" eb="6">
      <t>ブンリ</t>
    </rPh>
    <rPh sb="13" eb="15">
      <t>イチブ</t>
    </rPh>
    <phoneticPr fontId="2"/>
  </si>
  <si>
    <t>２：１に加えて、導入割合を把握している
１：働きかけている
０：働きかけていない</t>
    <rPh sb="4" eb="5">
      <t>クワ</t>
    </rPh>
    <rPh sb="8" eb="10">
      <t>ドウニュウ</t>
    </rPh>
    <rPh sb="10" eb="12">
      <t>ワリアイ</t>
    </rPh>
    <rPh sb="13" eb="15">
      <t>ハアク</t>
    </rPh>
    <rPh sb="22" eb="23">
      <t>ハタラ</t>
    </rPh>
    <rPh sb="32" eb="33">
      <t>ハタラ</t>
    </rPh>
    <phoneticPr fontId="2"/>
  </si>
  <si>
    <t>２：１に加えて、顧客の取組状況を把握している
１：働きかけている
０：働きかけていない</t>
    <rPh sb="4" eb="5">
      <t>クワ</t>
    </rPh>
    <rPh sb="8" eb="10">
      <t>コキャク</t>
    </rPh>
    <rPh sb="11" eb="13">
      <t>トリクミ</t>
    </rPh>
    <rPh sb="13" eb="15">
      <t>ジョウキョウ</t>
    </rPh>
    <rPh sb="16" eb="18">
      <t>ハアク</t>
    </rPh>
    <rPh sb="25" eb="26">
      <t>ハタラ</t>
    </rPh>
    <rPh sb="35" eb="36">
      <t>ハタラ</t>
    </rPh>
    <phoneticPr fontId="2"/>
  </si>
  <si>
    <t>３：契約事項に盛り込んでいる
２：ガイドラインを提示し、働きかけている
１：働きかけている
０：働きかけていない</t>
    <rPh sb="7" eb="8">
      <t>モ</t>
    </rPh>
    <rPh sb="9" eb="10">
      <t>コ</t>
    </rPh>
    <rPh sb="24" eb="26">
      <t>テイジ</t>
    </rPh>
    <rPh sb="28" eb="29">
      <t>ハタラ</t>
    </rPh>
    <rPh sb="38" eb="39">
      <t>ハタラ</t>
    </rPh>
    <rPh sb="48" eb="49">
      <t>ハタラ</t>
    </rPh>
    <phoneticPr fontId="2"/>
  </si>
  <si>
    <t>３：設置済
２：ブランクパネルを貸し出して、設置を働きかけている
１：働きかけている
０：働きかけていない又は設置していない</t>
    <rPh sb="2" eb="4">
      <t>セッチ</t>
    </rPh>
    <rPh sb="4" eb="5">
      <t>ズ</t>
    </rPh>
    <rPh sb="25" eb="26">
      <t>ハタラ</t>
    </rPh>
    <rPh sb="35" eb="36">
      <t>ハタラ</t>
    </rPh>
    <rPh sb="45" eb="46">
      <t>ハタラ</t>
    </rPh>
    <rPh sb="53" eb="54">
      <t>マタ</t>
    </rPh>
    <phoneticPr fontId="2"/>
  </si>
  <si>
    <t>３：契約事項に盛り込んでいる
２：ガイドラインを提示し、働きかけている
１：働きかけている
０：働きかけていない</t>
    <phoneticPr fontId="2"/>
  </si>
  <si>
    <t>）のとおり</t>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</si>
  <si>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</si>
  <si>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</si>
  <si>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</si>
  <si>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</si>
  <si>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</si>
  <si>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</si>
  <si>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</si>
  <si>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</si>
  <si>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</si>
  <si>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</si>
  <si>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</si>
  <si>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</si>
  <si>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</si>
  <si>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</si>
  <si>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</si>
  <si>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</si>
  <si>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</si>
  <si>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</si>
  <si>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</si>
  <si>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</si>
  <si>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</si>
  <si>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</si>
  <si>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</si>
  <si>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</si>
  <si>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</si>
  <si>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</si>
  <si>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</si>
  <si>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</si>
  <si>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</si>
  <si>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</si>
  <si>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</si>
  <si>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</si>
  <si>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</si>
  <si>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</si>
  <si>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</si>
  <si>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</si>
  <si>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</si>
  <si>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</si>
  <si>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</si>
  <si>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</si>
  <si>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</si>
  <si>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</si>
  <si>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</si>
  <si>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</si>
  <si>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</si>
  <si>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</si>
  <si>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</si>
  <si>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</si>
  <si>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</si>
  <si>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</si>
  <si>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</si>
  <si>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</si>
  <si>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</si>
  <si>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</si>
  <si>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</si>
  <si>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</si>
  <si>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</si>
  <si>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S</t>
    <phoneticPr fontId="2"/>
  </si>
  <si>
    <t>AAA</t>
    <phoneticPr fontId="2"/>
  </si>
  <si>
    <t>AA</t>
    <phoneticPr fontId="2"/>
  </si>
  <si>
    <t>A</t>
    <phoneticPr fontId="2"/>
  </si>
  <si>
    <t>B</t>
    <phoneticPr fontId="2"/>
  </si>
  <si>
    <t>C</t>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</si>
  <si>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</si>
  <si>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</si>
  <si>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</si>
  <si>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</si>
  <si>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</si>
  <si>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</si>
  <si>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</si>
  <si>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</si>
  <si>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</si>
  <si>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</si>
  <si>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</si>
  <si>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</si>
  <si>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</si>
  <si>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</si>
  <si>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</si>
  <si>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</si>
  <si>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</si>
  <si>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</si>
  <si>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</si>
  <si>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</si>
  <si>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</si>
  <si>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前年度一年間</t>
    <rPh sb="0" eb="3">
      <t>ゼンネンド</t>
    </rPh>
    <rPh sb="3" eb="6">
      <t>イチネンカン</t>
    </rPh>
    <phoneticPr fontId="2"/>
  </si>
  <si>
    <t>事務室・共用部等（サーバルーム以外）について、昨年度の状況をお答えください</t>
    <rPh sb="4" eb="6">
      <t>キョウヨウ</t>
    </rPh>
    <rPh sb="6" eb="7">
      <t>ブ</t>
    </rPh>
    <rPh sb="7" eb="8">
      <t>トウ</t>
    </rPh>
    <rPh sb="15" eb="17">
      <t>イガイ</t>
    </rPh>
    <rPh sb="23" eb="26">
      <t>サクネンド</t>
    </rPh>
    <rPh sb="27" eb="29">
      <t>ジョウキョウ</t>
    </rPh>
    <rPh sb="31" eb="32">
      <t>コタ</t>
    </rPh>
    <phoneticPr fontId="2"/>
  </si>
  <si>
    <t>事務室
・
共用部
(ｻｰﾊﾞｰﾙｰﾑ以外)</t>
    <rPh sb="6" eb="8">
      <t>キョウヨウ</t>
    </rPh>
    <rPh sb="8" eb="9">
      <t>ブ</t>
    </rPh>
    <rPh sb="20" eb="22">
      <t>イガイ</t>
    </rPh>
    <phoneticPr fontId="2"/>
  </si>
  <si>
    <t>事務室・共用部等における省エネ対策</t>
    <rPh sb="4" eb="6">
      <t>キョウヨウ</t>
    </rPh>
    <rPh sb="6" eb="7">
      <t>ブ</t>
    </rPh>
    <rPh sb="7" eb="8">
      <t>トウ</t>
    </rPh>
    <rPh sb="12" eb="13">
      <t>ショウ</t>
    </rPh>
    <rPh sb="15" eb="17">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</si>
  <si>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</si>
  <si>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</si>
  <si>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</si>
  <si>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</si>
  <si>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</si>
  <si>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※算定対象年度の排出量・原単位を、正しく入力してください。</t>
    <phoneticPr fontId="2"/>
  </si>
  <si>
    <t>↓プルダウン用選択項目</t>
    <rPh sb="6" eb="7">
      <t>ヨウ</t>
    </rPh>
    <rPh sb="7" eb="9">
      <t>センタク</t>
    </rPh>
    <rPh sb="9" eb="11">
      <t>コウモク</t>
    </rPh>
    <phoneticPr fontId="2"/>
  </si>
  <si>
    <t>選択してください</t>
    <rPh sb="0" eb="1">
      <t>センタク</t>
    </rPh>
    <phoneticPr fontId="2"/>
  </si>
  <si>
    <t>評価１年目</t>
    <rPh sb="0" eb="2">
      <t>ヒョウカ</t>
    </rPh>
    <rPh sb="3" eb="5">
      <t>ネンメ</t>
    </rPh>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</si>
  <si>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</si>
  <si>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</si>
  <si>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</si>
  <si>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</si>
  <si>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</si>
  <si>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</si>
  <si>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</si>
  <si>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</si>
  <si>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</si>
  <si>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</si>
  <si>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　東京都地球温暖化対策指針第１編第８　８(4)の規定により特定テナント等地球温暖化対策計画書を次のとおり提出します。</t>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</si>
  <si>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</si>
  <si>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</si>
  <si>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</si>
  <si>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</si>
  <si>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</si>
  <si>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</si>
  <si>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</si>
  <si>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</si>
  <si>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</si>
  <si>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</si>
  <si>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オーナー・テナント間の協力</t>
    <rPh sb="9" eb="10">
      <t>カン</t>
    </rPh>
    <rPh sb="11" eb="13">
      <t>キョウリョク</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</si>
  <si>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</si>
  <si>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</si>
  <si>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</si>
  <si>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</si>
  <si>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</si>
  <si>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</si>
  <si>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</si>
  <si>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</si>
  <si>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</si>
  <si>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</si>
  <si>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</si>
  <si>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</si>
  <si>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</si>
  <si>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</si>
  <si>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</si>
  <si>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</si>
  <si>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</si>
  <si>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</si>
  <si>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</si>
  <si>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</si>
  <si>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</si>
  <si>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</si>
  <si>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r>
      <t>オーナーが整備する協力推進体制に参画しているか
（協力推進体制とは、オーナーが整備するテナント等事業者と協力して地球温暖化の対策を推進するための体制のことであり、当該事業所全体のCO</t>
    </r>
    <r>
      <rPr>
        <vertAlign val="subscript"/>
        <sz val="11"/>
        <rFont val="HG丸ｺﾞｼｯｸM-PRO"/>
        <family val="3"/>
        <charset val="128"/>
      </rPr>
      <t>2</t>
    </r>
    <r>
      <rPr>
        <sz val="11"/>
        <rFont val="HG丸ｺﾞｼｯｸM-PRO"/>
        <family val="3"/>
        <charset val="128"/>
      </rPr>
      <t>削減推進会議の代わりとして行っているオーナーとの個別打合せ含む）</t>
    </r>
    <rPh sb="5" eb="7">
      <t>セイビ</t>
    </rPh>
    <rPh sb="9" eb="11">
      <t>キョウリョク</t>
    </rPh>
    <rPh sb="11" eb="13">
      <t>スイシン</t>
    </rPh>
    <rPh sb="13" eb="15">
      <t>タイセイ</t>
    </rPh>
    <rPh sb="16" eb="18">
      <t>サンカク</t>
    </rPh>
    <rPh sb="81" eb="83">
      <t>トウガイ</t>
    </rPh>
    <phoneticPr fontId="2"/>
  </si>
  <si>
    <t>２：100％
１：50％以上～100％未満
０：実施無し又は把握していない</t>
    <rPh sb="12" eb="14">
      <t>イジョウ</t>
    </rPh>
    <rPh sb="19" eb="21">
      <t>ミマン</t>
    </rPh>
    <rPh sb="24" eb="26">
      <t>ジッシ</t>
    </rPh>
    <rPh sb="26" eb="27">
      <t>ナ</t>
    </rPh>
    <rPh sb="28" eb="29">
      <t>マタ</t>
    </rPh>
    <rPh sb="30" eb="32">
      <t>ハアク</t>
    </rPh>
    <phoneticPr fontId="2"/>
  </si>
  <si>
    <t>３：100％導入
２：80%以上～100％未満導入
１：50％以上～80％未満導入
０：50%未満又は把握していない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phoneticPr fontId="2"/>
  </si>
  <si>
    <t>３：100％導入
２：80％以上～100％未満導入
１：50％以上～80％未満導入
０：50％未満又は把握していない
該当無：パッケージ形空調機を使用していない</t>
    <rPh sb="6" eb="8">
      <t>ドウニュウ</t>
    </rPh>
    <rPh sb="14" eb="16">
      <t>イジョウ</t>
    </rPh>
    <rPh sb="21" eb="23">
      <t>ミマン</t>
    </rPh>
    <rPh sb="23" eb="25">
      <t>ドウニュウ</t>
    </rPh>
    <rPh sb="31" eb="33">
      <t>イジョウ</t>
    </rPh>
    <rPh sb="37" eb="39">
      <t>ミマン</t>
    </rPh>
    <rPh sb="39" eb="41">
      <t>ドウニュウ</t>
    </rPh>
    <rPh sb="47" eb="49">
      <t>ミマン</t>
    </rPh>
    <rPh sb="49" eb="50">
      <t>マタ</t>
    </rPh>
    <rPh sb="51" eb="53">
      <t>ハアク</t>
    </rPh>
    <rPh sb="59" eb="61">
      <t>ガイトウ</t>
    </rPh>
    <rPh sb="61" eb="62">
      <t>ナ</t>
    </rPh>
    <rPh sb="68" eb="69">
      <t>カタ</t>
    </rPh>
    <rPh sb="69" eb="71">
      <t>クウチョウ</t>
    </rPh>
    <rPh sb="71" eb="72">
      <t>キ</t>
    </rPh>
    <rPh sb="73" eb="75">
      <t>シヨウ</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</si>
  <si>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</si>
  <si>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</si>
  <si>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</si>
  <si>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</si>
  <si>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</si>
  <si>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</si>
  <si>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8"/>
  </si>
  <si>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</si>
  <si>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</si>
  <si>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</si>
  <si>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</si>
  <si>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</si>
  <si>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t>再エネ
利用</t>
    <rPh sb="0" eb="1">
      <t>サイ</t>
    </rPh>
    <rPh sb="4" eb="6">
      <t>リヨウ</t>
    </rPh>
    <phoneticPr fontId="2"/>
  </si>
  <si>
    <t>省エネ仕様のサーバ機器をどの程度の割合で導入しているか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1">
      <t>ショウ</t>
    </rPh>
    <rPh sb="3" eb="5">
      <t>シヨウ</t>
    </rPh>
    <rPh sb="9" eb="11">
      <t>キキ</t>
    </rPh>
    <rPh sb="14" eb="16">
      <t>テイド</t>
    </rPh>
    <rPh sb="17" eb="19">
      <t>ワリアイ</t>
    </rPh>
    <rPh sb="20" eb="22">
      <t>ドウニュウ</t>
    </rPh>
    <rPh sb="29" eb="31">
      <t>シヨウ</t>
    </rPh>
    <rPh sb="31" eb="32">
      <t>レイ</t>
    </rPh>
    <rPh sb="35" eb="38">
      <t>ショウデンリョク</t>
    </rPh>
    <rPh sb="44" eb="46">
      <t>トウサイ</t>
    </rPh>
    <rPh sb="52" eb="54">
      <t>ドウニュウ</t>
    </rPh>
    <rPh sb="56" eb="59">
      <t>コウコウリツ</t>
    </rPh>
    <rPh sb="60" eb="62">
      <t>デンゲン</t>
    </rPh>
    <rPh sb="67" eb="69">
      <t>トウサイ</t>
    </rPh>
    <rPh sb="75" eb="77">
      <t>ドウニュウ</t>
    </rPh>
    <rPh sb="79" eb="81">
      <t>ショウヒ</t>
    </rPh>
    <rPh sb="81" eb="83">
      <t>デンリョク</t>
    </rPh>
    <rPh sb="84" eb="85">
      <t>チイ</t>
    </rPh>
    <rPh sb="101" eb="103">
      <t>トウサイ</t>
    </rPh>
    <rPh sb="109" eb="111">
      <t>ドウニュウ</t>
    </rPh>
    <rPh sb="136" eb="138">
      <t>トウサイ</t>
    </rPh>
    <rPh sb="144" eb="146">
      <t>ドウニュウ</t>
    </rPh>
    <rPh sb="148" eb="151">
      <t>コウリツテキ</t>
    </rPh>
    <rPh sb="152" eb="154">
      <t>ハイネツ</t>
    </rPh>
    <rPh sb="154" eb="156">
      <t>ショリ</t>
    </rPh>
    <rPh sb="156" eb="158">
      <t>キノウ</t>
    </rPh>
    <rPh sb="159" eb="160">
      <t>ユウ</t>
    </rPh>
    <rPh sb="166" eb="168">
      <t>ドウニュウ</t>
    </rPh>
    <phoneticPr fontId="2"/>
  </si>
  <si>
    <r>
      <t>省エネの観点で、サーバ機器を集約化しているか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・ハードディスクの大容量化とディスク台数の削減
・ブレードサーバの導入によるサーバ台数の削減
・仮想化技術を活用したサーバ設備の集約化と台数の削減</t>
    </r>
    <rPh sb="0" eb="1">
      <t>ショウ</t>
    </rPh>
    <rPh sb="4" eb="6">
      <t>カンテン</t>
    </rPh>
    <rPh sb="11" eb="13">
      <t>キキ</t>
    </rPh>
    <rPh sb="14" eb="16">
      <t>シュウヤク</t>
    </rPh>
    <rPh sb="16" eb="17">
      <t>カ</t>
    </rPh>
    <rPh sb="24" eb="26">
      <t>トリクミ</t>
    </rPh>
    <rPh sb="26" eb="27">
      <t>レイ</t>
    </rPh>
    <rPh sb="28" eb="30">
      <t>ドウトウ</t>
    </rPh>
    <rPh sb="31" eb="32">
      <t>カンガ</t>
    </rPh>
    <rPh sb="36" eb="38">
      <t>トリクミ</t>
    </rPh>
    <rPh sb="39" eb="40">
      <t>フク</t>
    </rPh>
    <rPh sb="42" eb="44">
      <t>センタク</t>
    </rPh>
    <rPh sb="50" eb="52">
      <t>バアイ</t>
    </rPh>
    <rPh sb="54" eb="57">
      <t>グタイテキ</t>
    </rPh>
    <rPh sb="58" eb="59">
      <t>ト</t>
    </rPh>
    <rPh sb="59" eb="60">
      <t>ク</t>
    </rPh>
    <rPh sb="60" eb="62">
      <t>ナイヨウ</t>
    </rPh>
    <rPh sb="63" eb="65">
      <t>ビコウ</t>
    </rPh>
    <rPh sb="65" eb="66">
      <t>ラン</t>
    </rPh>
    <rPh sb="67" eb="69">
      <t>キサイ</t>
    </rPh>
    <rPh sb="72" eb="74">
      <t>トリクミ</t>
    </rPh>
    <rPh sb="74" eb="75">
      <t>レイ</t>
    </rPh>
    <rPh sb="86" eb="90">
      <t>ダイヨウリョウカ</t>
    </rPh>
    <rPh sb="95" eb="97">
      <t>ダイスウ</t>
    </rPh>
    <rPh sb="98" eb="100">
      <t>サクゲン</t>
    </rPh>
    <rPh sb="110" eb="112">
      <t>ドウニュウ</t>
    </rPh>
    <rPh sb="118" eb="120">
      <t>ダイスウ</t>
    </rPh>
    <rPh sb="121" eb="123">
      <t>サクゲン</t>
    </rPh>
    <rPh sb="125" eb="128">
      <t>カソウカ</t>
    </rPh>
    <rPh sb="128" eb="130">
      <t>ギジュツ</t>
    </rPh>
    <rPh sb="131" eb="133">
      <t>カツヨウ</t>
    </rPh>
    <rPh sb="138" eb="140">
      <t>セツビ</t>
    </rPh>
    <rPh sb="141" eb="144">
      <t>シュウヤクカ</t>
    </rPh>
    <rPh sb="145" eb="147">
      <t>ダイスウ</t>
    </rPh>
    <rPh sb="148" eb="150">
      <t>サクゲン</t>
    </rPh>
    <phoneticPr fontId="2"/>
  </si>
  <si>
    <t>サーバールーム及びラック内におけるホットアイルとコールドアイルを分離しているか
[取組例]
・サーバルーム内のエアフローの設計による冷却効率の向上
・キャッピング（遮熱カーテン等の設置）による分離
・屋根、壁等の設置による分離
・ラックの向かい合わせ設置による分離
・ブランクパネルの取り付けによる分離
・ハーフラックサーバの対面設置による分離
・フリーアクセスフロアからのケーブル引き込み口の空気漏れの防止</t>
    <rPh sb="7" eb="8">
      <t>オヨ</t>
    </rPh>
    <rPh sb="12" eb="13">
      <t>ナイ</t>
    </rPh>
    <rPh sb="32" eb="34">
      <t>ブンリ</t>
    </rPh>
    <rPh sb="41" eb="43">
      <t>トリクミ</t>
    </rPh>
    <rPh sb="43" eb="44">
      <t>レイ</t>
    </rPh>
    <rPh sb="142" eb="143">
      <t>ト</t>
    </rPh>
    <rPh sb="144" eb="145">
      <t>ツ</t>
    </rPh>
    <rPh sb="149" eb="151">
      <t>ブンリ</t>
    </rPh>
    <rPh sb="163" eb="165">
      <t>タイメン</t>
    </rPh>
    <rPh sb="165" eb="167">
      <t>セッチ</t>
    </rPh>
    <rPh sb="170" eb="172">
      <t>ブンリ</t>
    </rPh>
    <rPh sb="191" eb="192">
      <t>ヒ</t>
    </rPh>
    <rPh sb="193" eb="194">
      <t>コ</t>
    </rPh>
    <rPh sb="195" eb="196">
      <t>グチ</t>
    </rPh>
    <rPh sb="197" eb="199">
      <t>クウキ</t>
    </rPh>
    <rPh sb="199" eb="200">
      <t>モ</t>
    </rPh>
    <rPh sb="202" eb="204">
      <t>ボウシ</t>
    </rPh>
    <phoneticPr fontId="2"/>
  </si>
  <si>
    <t>顧客に省エネの視点からサーバ機器等の集約化を働きかけているか
[取組例]
・ハードディスクの大容量化とディスク台数の削減
・ブレードサーバの導入によるサーバ台数の削減
・仮想化技術を活用したサーバ設備の集約化と台数の削減</t>
    <rPh sb="0" eb="2">
      <t>コキャク</t>
    </rPh>
    <rPh sb="3" eb="4">
      <t>ショウ</t>
    </rPh>
    <rPh sb="7" eb="9">
      <t>シテン</t>
    </rPh>
    <rPh sb="14" eb="16">
      <t>キキ</t>
    </rPh>
    <rPh sb="16" eb="17">
      <t>トウ</t>
    </rPh>
    <rPh sb="18" eb="20">
      <t>シュウヤク</t>
    </rPh>
    <rPh sb="20" eb="21">
      <t>カ</t>
    </rPh>
    <rPh sb="22" eb="23">
      <t>ハタラ</t>
    </rPh>
    <rPh sb="32" eb="34">
      <t>トリクミ</t>
    </rPh>
    <rPh sb="34" eb="35">
      <t>レイ</t>
    </rPh>
    <rPh sb="46" eb="50">
      <t>ダイヨウリョウカ</t>
    </rPh>
    <rPh sb="55" eb="57">
      <t>ダイスウ</t>
    </rPh>
    <rPh sb="58" eb="60">
      <t>サクゲン</t>
    </rPh>
    <rPh sb="70" eb="72">
      <t>ドウニュウ</t>
    </rPh>
    <rPh sb="78" eb="80">
      <t>ダイスウ</t>
    </rPh>
    <rPh sb="81" eb="83">
      <t>サクゲン</t>
    </rPh>
    <rPh sb="85" eb="88">
      <t>カソウカ</t>
    </rPh>
    <rPh sb="88" eb="90">
      <t>ギジュツ</t>
    </rPh>
    <rPh sb="91" eb="93">
      <t>カツヨウ</t>
    </rPh>
    <rPh sb="98" eb="100">
      <t>セツビ</t>
    </rPh>
    <rPh sb="101" eb="104">
      <t>シュウヤクカ</t>
    </rPh>
    <rPh sb="105" eb="107">
      <t>ダイスウ</t>
    </rPh>
    <rPh sb="108" eb="110">
      <t>サクゲン</t>
    </rPh>
    <phoneticPr fontId="2"/>
  </si>
  <si>
    <r>
      <t>サーバールーム内の定期的な整理整頓を行っているか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・毎月通気の妨げとなっているダンボール等がないか点検している
・ラック内に置かれている不要なものを月１回廃棄している
・冷風の効率を上げるために年１回床下清掃を行っている</t>
    </r>
    <rPh sb="7" eb="8">
      <t>ナイ</t>
    </rPh>
    <rPh sb="9" eb="12">
      <t>テイキテキ</t>
    </rPh>
    <rPh sb="13" eb="15">
      <t>セイリ</t>
    </rPh>
    <rPh sb="15" eb="17">
      <t>セイトン</t>
    </rPh>
    <rPh sb="18" eb="19">
      <t>オコナ</t>
    </rPh>
    <rPh sb="74" eb="76">
      <t>トリクミ</t>
    </rPh>
    <rPh sb="76" eb="77">
      <t>レイ</t>
    </rPh>
    <rPh sb="80" eb="82">
      <t>マイツキ</t>
    </rPh>
    <rPh sb="82" eb="84">
      <t>ツウキ</t>
    </rPh>
    <rPh sb="85" eb="86">
      <t>サマタ</t>
    </rPh>
    <rPh sb="98" eb="99">
      <t>トウ</t>
    </rPh>
    <rPh sb="103" eb="105">
      <t>テンケン</t>
    </rPh>
    <rPh sb="114" eb="115">
      <t>ナイ</t>
    </rPh>
    <rPh sb="116" eb="117">
      <t>オ</t>
    </rPh>
    <rPh sb="122" eb="124">
      <t>フヨウ</t>
    </rPh>
    <rPh sb="128" eb="129">
      <t>ツキ</t>
    </rPh>
    <rPh sb="130" eb="131">
      <t>カイ</t>
    </rPh>
    <rPh sb="131" eb="133">
      <t>ハイキ</t>
    </rPh>
    <rPh sb="139" eb="141">
      <t>レイフウ</t>
    </rPh>
    <rPh sb="142" eb="144">
      <t>コウリツ</t>
    </rPh>
    <rPh sb="145" eb="146">
      <t>ア</t>
    </rPh>
    <rPh sb="151" eb="152">
      <t>ネン</t>
    </rPh>
    <rPh sb="153" eb="154">
      <t>カイ</t>
    </rPh>
    <rPh sb="154" eb="156">
      <t>ユカシタ</t>
    </rPh>
    <rPh sb="156" eb="158">
      <t>セイソウ</t>
    </rPh>
    <rPh sb="159" eb="160">
      <t>オコナ</t>
    </rPh>
    <phoneticPr fontId="2"/>
  </si>
  <si>
    <t>顧客に省エネ仕様のサーバ機器の導入を働きかけているか
[仕様例]
・省電力プロセッサを搭載したサーバの導入
・高効率の電源ユニットを搭載したサーバの導入
・消費電力の小さい2.5インチハードディスクを搭載したサーバの導入
・SSD(Solid State Drive)を搭載したサーバの導入
・効率的な廃熱処理機能を有するサーバの導入</t>
    <rPh sb="0" eb="2">
      <t>コキャク</t>
    </rPh>
    <rPh sb="3" eb="4">
      <t>ショウ</t>
    </rPh>
    <rPh sb="6" eb="8">
      <t>シヨウ</t>
    </rPh>
    <rPh sb="18" eb="19">
      <t>ハタラ</t>
    </rPh>
    <rPh sb="28" eb="30">
      <t>シヨウ</t>
    </rPh>
    <rPh sb="30" eb="31">
      <t>レイ</t>
    </rPh>
    <rPh sb="34" eb="37">
      <t>ショウデンリョク</t>
    </rPh>
    <rPh sb="43" eb="45">
      <t>トウサイ</t>
    </rPh>
    <rPh sb="51" eb="53">
      <t>ドウニュウ</t>
    </rPh>
    <rPh sb="55" eb="58">
      <t>コウコウリツ</t>
    </rPh>
    <rPh sb="59" eb="61">
      <t>デンゲン</t>
    </rPh>
    <rPh sb="66" eb="68">
      <t>トウサイ</t>
    </rPh>
    <rPh sb="74" eb="76">
      <t>ドウニュウ</t>
    </rPh>
    <rPh sb="78" eb="80">
      <t>ショウヒ</t>
    </rPh>
    <rPh sb="80" eb="82">
      <t>デンリョク</t>
    </rPh>
    <rPh sb="83" eb="84">
      <t>チイ</t>
    </rPh>
    <rPh sb="100" eb="102">
      <t>トウサイ</t>
    </rPh>
    <rPh sb="108" eb="110">
      <t>ドウニュウ</t>
    </rPh>
    <rPh sb="135" eb="137">
      <t>トウサイ</t>
    </rPh>
    <rPh sb="143" eb="145">
      <t>ドウニュウ</t>
    </rPh>
    <rPh sb="147" eb="150">
      <t>コウリツテキ</t>
    </rPh>
    <rPh sb="151" eb="153">
      <t>ハイネツ</t>
    </rPh>
    <rPh sb="153" eb="155">
      <t>ショリ</t>
    </rPh>
    <rPh sb="155" eb="157">
      <t>キノウ</t>
    </rPh>
    <rPh sb="158" eb="159">
      <t>ユウ</t>
    </rPh>
    <rPh sb="165" eb="167">
      <t>ドウニュウ</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</si>
  <si>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t>
    </r>
    <r>
      <rPr>
        <sz val="14"/>
        <color indexed="8"/>
        <rFont val="HG丸ｺﾞｼｯｸM-PRO"/>
        <family val="3"/>
        <charset val="128"/>
      </rPr>
      <t xml:space="preserve">
　</t>
    </r>
    <r>
      <rPr>
        <sz val="14"/>
        <color rgb="FFFF0000"/>
        <rFont val="HG丸ｺﾞｼｯｸM-PRO"/>
        <family val="3"/>
        <charset val="128"/>
      </rPr>
      <t>●</t>
    </r>
    <r>
      <rPr>
        <u/>
        <sz val="14"/>
        <color rgb="FFFF0000"/>
        <rFont val="HG丸ｺﾞｼｯｸM-PRO"/>
        <family val="3"/>
        <charset val="128"/>
      </rPr>
      <t xml:space="preserve">御回答いただいた内容によって、今年度の評価の結果が変わることはございません。
</t>
    </r>
    <r>
      <rPr>
        <sz val="14"/>
        <rFont val="HG丸ｺﾞｼｯｸM-PRO"/>
        <family val="3"/>
        <charset val="128"/>
      </rPr>
      <t>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rPh sb="290" eb="293">
      <t>ゴカイトウ</t>
    </rPh>
    <rPh sb="298" eb="300">
      <t>ナイヨウ</t>
    </rPh>
    <rPh sb="305" eb="308">
      <t>コンネンド</t>
    </rPh>
    <rPh sb="312" eb="314">
      <t>ケッカ</t>
    </rPh>
    <rPh sb="315" eb="316">
      <t>カ</t>
    </rPh>
    <phoneticPr fontId="2"/>
  </si>
  <si>
    <t>サーバルームにおける省エネ対策</t>
    <rPh sb="10" eb="11">
      <t>ショウ</t>
    </rPh>
    <rPh sb="13" eb="15">
      <t>タイサク</t>
    </rPh>
    <phoneticPr fontId="2"/>
  </si>
  <si>
    <t>データセンター</t>
    <phoneticPr fontId="2"/>
  </si>
  <si>
    <t xml:space="preserve">
</t>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</si>
  <si>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</si>
  <si>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</si>
  <si>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</si>
  <si>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</si>
  <si>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t>高効率空調機の
導入</t>
    <rPh sb="0" eb="3">
      <t>コウコウリツ</t>
    </rPh>
    <rPh sb="3" eb="6">
      <t>クウチョウキ</t>
    </rPh>
    <rPh sb="8" eb="10">
      <t>ドウニュウ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</si>
  <si>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</si>
  <si>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</si>
  <si>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</si>
  <si>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ア：設置している
イ：依頼・要請を行ったが設置には至っていない
ウ：設置していない</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</si>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</sst>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sz val="6"/>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0"/>
      <name val="Meiryo UI"/>
      <family val="3"/>
      <charset val="128"/>
    </font>
    <font>
      <b/>
      <sz val="16"/>
      <color indexed="13"/>
      <name val="Meiryo UI"/>
      <family val="3"/>
      <charset val="128"/>
    </font>
    <font>
      <b/>
      <sz val="14"/>
      <color indexed="81"/>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14"/>
      <color rgb="FFFF0000"/>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31"/>
        <bgColor indexed="64"/>
      </patternFill>
    </fill>
    <fill>
      <patternFill patternType="solid">
        <fgColor indexed="42"/>
        <bgColor indexed="64"/>
      </patternFill>
    </fill>
    <fill>
      <patternFill patternType="solid">
        <fgColor indexed="48"/>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708">
    <xf numFmtId="0" fontId="0" fillId="0" borderId="0" xfId="0">
      <alignment vertical="center"/>
    </xf>
    <xf numFmtId="0" fontId="7" fillId="0" borderId="0" xfId="12" applyFont="1" applyFill="1" applyBorder="1" applyAlignment="1" applyProtection="1">
      <alignment vertical="center"/>
    </xf>
    <xf numFmtId="0" fontId="7" fillId="0" borderId="1" xfId="12" applyFont="1" applyFill="1" applyBorder="1" applyAlignment="1" applyProtection="1">
      <alignment vertical="center"/>
    </xf>
    <xf numFmtId="0" fontId="7" fillId="0" borderId="0" xfId="12" applyFont="1" applyFill="1" applyAlignment="1" applyProtection="1">
      <alignment vertical="center"/>
    </xf>
    <xf numFmtId="0" fontId="11" fillId="0" borderId="0" xfId="14" applyFont="1" applyFill="1" applyProtection="1"/>
    <xf numFmtId="177" fontId="11" fillId="0" borderId="0" xfId="6" applyNumberFormat="1" applyFont="1" applyFill="1" applyProtection="1"/>
    <xf numFmtId="0" fontId="7" fillId="0" borderId="2" xfId="14" applyFont="1" applyFill="1" applyBorder="1" applyProtection="1"/>
    <xf numFmtId="0" fontId="7" fillId="0" borderId="3" xfId="14" applyFont="1" applyFill="1" applyBorder="1" applyProtection="1"/>
    <xf numFmtId="0" fontId="11" fillId="0" borderId="3" xfId="14" applyFont="1" applyFill="1" applyBorder="1" applyProtection="1"/>
    <xf numFmtId="0" fontId="11" fillId="0" borderId="4" xfId="14" applyFont="1" applyFill="1" applyBorder="1" applyProtection="1"/>
    <xf numFmtId="0" fontId="11" fillId="0" borderId="0" xfId="14" applyFont="1" applyFill="1" applyBorder="1" applyProtection="1"/>
    <xf numFmtId="0" fontId="11" fillId="0" borderId="5" xfId="14" applyFont="1" applyFill="1" applyBorder="1" applyProtection="1"/>
    <xf numFmtId="0" fontId="7" fillId="0" borderId="0" xfId="14" applyFont="1" applyFill="1" applyBorder="1" applyAlignment="1" applyProtection="1">
      <alignment vertical="center"/>
    </xf>
    <xf numFmtId="0" fontId="7" fillId="0" borderId="1" xfId="14" applyFont="1" applyFill="1" applyBorder="1" applyAlignment="1" applyProtection="1">
      <alignment vertical="center"/>
    </xf>
    <xf numFmtId="0" fontId="7" fillId="0" borderId="6" xfId="14" applyFont="1" applyFill="1" applyBorder="1" applyAlignment="1" applyProtection="1">
      <alignment vertical="center"/>
    </xf>
    <xf numFmtId="0" fontId="7" fillId="0" borderId="7" xfId="14" applyFont="1" applyFill="1" applyBorder="1" applyAlignment="1" applyProtection="1">
      <alignment vertical="center"/>
    </xf>
    <xf numFmtId="0" fontId="7" fillId="0" borderId="7" xfId="14" applyFont="1" applyFill="1" applyBorder="1" applyAlignment="1" applyProtection="1">
      <alignment horizontal="left" vertical="center"/>
    </xf>
    <xf numFmtId="0" fontId="10" fillId="0" borderId="7" xfId="14" applyFont="1" applyFill="1" applyBorder="1" applyAlignment="1" applyProtection="1">
      <alignment horizontal="right" vertical="center"/>
    </xf>
    <xf numFmtId="176" fontId="10" fillId="0" borderId="7" xfId="14" applyNumberFormat="1" applyFont="1" applyFill="1" applyBorder="1" applyAlignment="1" applyProtection="1">
      <alignment horizontal="left" vertical="center"/>
    </xf>
    <xf numFmtId="176" fontId="10" fillId="0" borderId="7" xfId="14" applyNumberFormat="1" applyFont="1" applyFill="1" applyBorder="1" applyAlignment="1" applyProtection="1">
      <alignment vertical="center"/>
    </xf>
    <xf numFmtId="0" fontId="7" fillId="0" borderId="8" xfId="14" applyFont="1" applyFill="1" applyBorder="1" applyAlignment="1" applyProtection="1">
      <alignment vertical="center"/>
    </xf>
    <xf numFmtId="0" fontId="7" fillId="0" borderId="0" xfId="14" applyFont="1" applyFill="1" applyAlignment="1" applyProtection="1">
      <alignment vertical="center"/>
    </xf>
    <xf numFmtId="0" fontId="7" fillId="0" borderId="0" xfId="14" applyFont="1" applyFill="1" applyBorder="1" applyAlignment="1" applyProtection="1">
      <alignment horizontal="left" vertical="center"/>
    </xf>
    <xf numFmtId="0" fontId="10" fillId="0" borderId="0" xfId="14" applyFont="1" applyFill="1" applyBorder="1" applyAlignment="1" applyProtection="1">
      <alignment horizontal="right" vertical="center"/>
    </xf>
    <xf numFmtId="178" fontId="10" fillId="0" borderId="0" xfId="14" applyNumberFormat="1" applyFont="1" applyFill="1" applyBorder="1" applyAlignment="1" applyProtection="1">
      <alignment vertical="center"/>
    </xf>
    <xf numFmtId="0" fontId="7" fillId="0" borderId="0" xfId="14" applyFont="1" applyFill="1" applyBorder="1" applyAlignment="1" applyProtection="1">
      <alignment horizontal="right" vertical="center"/>
    </xf>
    <xf numFmtId="177" fontId="7" fillId="0" borderId="0" xfId="6" applyNumberFormat="1" applyFont="1" applyFill="1" applyAlignment="1" applyProtection="1">
      <alignment vertical="center"/>
    </xf>
    <xf numFmtId="0" fontId="7" fillId="0" borderId="0" xfId="12" applyFont="1" applyFill="1" applyAlignment="1" applyProtection="1">
      <alignment horizontal="right" vertical="center"/>
    </xf>
    <xf numFmtId="0" fontId="7" fillId="0" borderId="0" xfId="12" applyFont="1" applyFill="1" applyBorder="1" applyAlignment="1" applyProtection="1">
      <alignment horizontal="right" vertical="center"/>
    </xf>
    <xf numFmtId="3" fontId="11" fillId="0" borderId="0" xfId="14" applyNumberFormat="1" applyFont="1" applyFill="1" applyProtection="1"/>
    <xf numFmtId="177" fontId="11" fillId="0" borderId="0" xfId="5" applyNumberFormat="1" applyFont="1" applyFill="1" applyAlignment="1" applyProtection="1"/>
    <xf numFmtId="3" fontId="11" fillId="0" borderId="3" xfId="14" applyNumberFormat="1" applyFont="1" applyFill="1" applyBorder="1" applyProtection="1"/>
    <xf numFmtId="3" fontId="11" fillId="0" borderId="0" xfId="14" applyNumberFormat="1" applyFont="1" applyFill="1" applyBorder="1" applyProtection="1"/>
    <xf numFmtId="0" fontId="7" fillId="0" borderId="9" xfId="14" applyFont="1" applyFill="1" applyBorder="1" applyAlignment="1" applyProtection="1">
      <alignment vertical="center"/>
    </xf>
    <xf numFmtId="0" fontId="7" fillId="0" borderId="10" xfId="14" applyFont="1" applyFill="1" applyBorder="1" applyAlignment="1" applyProtection="1">
      <alignment horizontal="center" vertical="center"/>
    </xf>
    <xf numFmtId="0" fontId="11" fillId="0" borderId="0" xfId="14" applyFont="1" applyFill="1" applyBorder="1" applyAlignment="1" applyProtection="1">
      <alignment horizontal="center" wrapText="1"/>
    </xf>
    <xf numFmtId="0" fontId="11" fillId="0" borderId="0" xfId="14" applyFont="1" applyFill="1" applyAlignment="1" applyProtection="1">
      <alignment horizontal="center" wrapText="1"/>
    </xf>
    <xf numFmtId="0" fontId="7" fillId="0" borderId="11" xfId="14" applyFont="1" applyFill="1" applyBorder="1" applyAlignment="1" applyProtection="1">
      <alignment vertical="center"/>
    </xf>
    <xf numFmtId="0" fontId="7" fillId="0" borderId="7" xfId="14" applyFont="1" applyFill="1" applyBorder="1" applyAlignment="1" applyProtection="1">
      <alignment horizontal="center" vertical="center"/>
    </xf>
    <xf numFmtId="0" fontId="7" fillId="0" borderId="12" xfId="14" applyFont="1" applyFill="1" applyBorder="1" applyAlignment="1" applyProtection="1">
      <alignment horizontal="center" vertical="center"/>
    </xf>
    <xf numFmtId="185" fontId="7" fillId="0" borderId="12" xfId="14" applyNumberFormat="1" applyFont="1" applyFill="1" applyBorder="1" applyAlignment="1" applyProtection="1">
      <alignment horizontal="center" vertical="center"/>
    </xf>
    <xf numFmtId="0" fontId="7" fillId="0" borderId="13" xfId="14" applyFont="1" applyFill="1" applyBorder="1" applyAlignment="1" applyProtection="1">
      <alignment horizontal="center" vertical="center" wrapText="1"/>
    </xf>
    <xf numFmtId="3" fontId="7" fillId="0" borderId="14" xfId="14" applyNumberFormat="1" applyFont="1" applyFill="1" applyBorder="1" applyAlignment="1" applyProtection="1">
      <alignment horizontal="center" vertical="center" wrapText="1"/>
    </xf>
    <xf numFmtId="0" fontId="11" fillId="0" borderId="0" xfId="14" applyFont="1" applyFill="1" applyAlignment="1" applyProtection="1">
      <alignment wrapText="1"/>
    </xf>
    <xf numFmtId="177" fontId="11" fillId="0" borderId="0" xfId="5" applyNumberFormat="1" applyFont="1" applyFill="1" applyAlignment="1" applyProtection="1">
      <alignment wrapText="1"/>
    </xf>
    <xf numFmtId="0" fontId="7" fillId="0" borderId="15" xfId="14" applyFont="1" applyFill="1" applyBorder="1" applyAlignment="1" applyProtection="1">
      <alignment horizontal="center" vertical="center" textRotation="255"/>
    </xf>
    <xf numFmtId="0" fontId="7" fillId="0" borderId="13" xfId="14" applyFont="1" applyFill="1" applyBorder="1" applyAlignment="1" applyProtection="1">
      <alignment horizontal="distributed" vertical="center"/>
    </xf>
    <xf numFmtId="0" fontId="7" fillId="0" borderId="16" xfId="14" applyFont="1" applyFill="1" applyBorder="1" applyAlignment="1" applyProtection="1">
      <alignment vertical="center"/>
    </xf>
    <xf numFmtId="0" fontId="8" fillId="0" borderId="12" xfId="14" applyFont="1" applyFill="1" applyBorder="1" applyAlignment="1" applyProtection="1">
      <alignment horizontal="center" vertical="center"/>
    </xf>
    <xf numFmtId="0" fontId="7" fillId="0" borderId="16" xfId="14" applyFont="1" applyFill="1" applyBorder="1" applyAlignment="1" applyProtection="1">
      <alignment horizontal="left" vertical="center"/>
    </xf>
    <xf numFmtId="0" fontId="7" fillId="0" borderId="2" xfId="14" applyFont="1" applyFill="1" applyBorder="1" applyAlignment="1" applyProtection="1">
      <alignment horizontal="center" vertical="center" textRotation="255"/>
    </xf>
    <xf numFmtId="0" fontId="7" fillId="0" borderId="4" xfId="14" applyFont="1" applyFill="1" applyBorder="1" applyAlignment="1" applyProtection="1">
      <alignment vertical="center"/>
    </xf>
    <xf numFmtId="0" fontId="7" fillId="0" borderId="15" xfId="14" applyFont="1" applyFill="1" applyBorder="1" applyAlignment="1" applyProtection="1">
      <alignment vertical="center"/>
    </xf>
    <xf numFmtId="0" fontId="14" fillId="0" borderId="13" xfId="14" applyFont="1" applyFill="1" applyBorder="1" applyAlignment="1" applyProtection="1">
      <alignment horizontal="distributed" vertical="center"/>
    </xf>
    <xf numFmtId="0" fontId="7" fillId="0" borderId="4" xfId="14" applyFont="1" applyFill="1" applyBorder="1" applyAlignment="1" applyProtection="1">
      <alignment vertical="center" wrapText="1"/>
    </xf>
    <xf numFmtId="0" fontId="7" fillId="0" borderId="15" xfId="14" applyFont="1" applyFill="1" applyBorder="1" applyAlignment="1" applyProtection="1">
      <alignment vertical="center" wrapText="1"/>
    </xf>
    <xf numFmtId="0" fontId="7" fillId="0" borderId="8" xfId="14" applyFont="1" applyFill="1" applyBorder="1" applyAlignment="1" applyProtection="1">
      <alignment vertical="center" wrapText="1"/>
    </xf>
    <xf numFmtId="0" fontId="7" fillId="0" borderId="15" xfId="14" applyFont="1" applyFill="1" applyBorder="1" applyAlignment="1" applyProtection="1">
      <alignment horizontal="center" vertical="center" wrapText="1"/>
    </xf>
    <xf numFmtId="0" fontId="7" fillId="0" borderId="7" xfId="14" applyFont="1" applyFill="1" applyBorder="1" applyAlignment="1" applyProtection="1">
      <alignment horizontal="distributed" vertical="center" wrapText="1"/>
    </xf>
    <xf numFmtId="0" fontId="7" fillId="0" borderId="8" xfId="14" applyFont="1" applyFill="1" applyBorder="1" applyAlignment="1" applyProtection="1">
      <alignment horizontal="center" vertical="center" wrapText="1"/>
    </xf>
    <xf numFmtId="0" fontId="7" fillId="0" borderId="17" xfId="14" applyFont="1" applyFill="1" applyBorder="1" applyAlignment="1" applyProtection="1">
      <alignment horizontal="center" vertical="center" textRotation="255"/>
    </xf>
    <xf numFmtId="0" fontId="7" fillId="0" borderId="18" xfId="14" applyFont="1" applyFill="1" applyBorder="1" applyAlignment="1" applyProtection="1">
      <alignment horizontal="center" vertical="center" wrapText="1"/>
    </xf>
    <xf numFmtId="0" fontId="8" fillId="0" borderId="19" xfId="14" applyFont="1" applyFill="1" applyBorder="1" applyAlignment="1" applyProtection="1">
      <alignment horizontal="center" vertical="center"/>
    </xf>
    <xf numFmtId="3" fontId="7" fillId="0" borderId="20" xfId="14" applyNumberFormat="1" applyFont="1" applyFill="1" applyBorder="1" applyAlignment="1" applyProtection="1">
      <alignment horizontal="center" vertical="center"/>
    </xf>
    <xf numFmtId="186" fontId="7" fillId="0" borderId="21" xfId="14" applyNumberFormat="1" applyFont="1" applyFill="1" applyBorder="1" applyAlignment="1" applyProtection="1">
      <alignment vertical="center"/>
    </xf>
    <xf numFmtId="178" fontId="7" fillId="0" borderId="22" xfId="14" applyNumberFormat="1" applyFont="1" applyFill="1" applyBorder="1" applyAlignment="1" applyProtection="1">
      <alignment vertical="center"/>
    </xf>
    <xf numFmtId="186" fontId="7" fillId="0" borderId="23" xfId="14" applyNumberFormat="1" applyFont="1" applyFill="1" applyBorder="1" applyAlignment="1" applyProtection="1">
      <alignment vertical="center"/>
    </xf>
    <xf numFmtId="3" fontId="7" fillId="0" borderId="0" xfId="14" applyNumberFormat="1" applyFont="1" applyFill="1" applyBorder="1" applyAlignment="1" applyProtection="1">
      <alignment vertical="center"/>
    </xf>
    <xf numFmtId="0" fontId="7" fillId="0" borderId="5" xfId="14" applyFont="1" applyFill="1" applyBorder="1" applyAlignment="1" applyProtection="1">
      <alignment vertical="center"/>
    </xf>
    <xf numFmtId="0" fontId="11" fillId="0" borderId="24" xfId="14" applyFont="1" applyFill="1" applyBorder="1" applyAlignment="1" applyProtection="1">
      <alignment horizontal="center" vertical="center"/>
    </xf>
    <xf numFmtId="182" fontId="7" fillId="0" borderId="0" xfId="5" applyNumberFormat="1" applyFont="1" applyFill="1" applyAlignment="1" applyProtection="1">
      <alignment vertical="center"/>
    </xf>
    <xf numFmtId="0" fontId="11" fillId="0" borderId="25" xfId="14" applyFont="1" applyFill="1" applyBorder="1" applyAlignment="1" applyProtection="1">
      <alignment horizontal="center" vertical="center"/>
    </xf>
    <xf numFmtId="0" fontId="17" fillId="0" borderId="15" xfId="14" applyFont="1" applyFill="1" applyBorder="1" applyAlignment="1" applyProtection="1">
      <alignment horizontal="center" vertical="center" textRotation="255"/>
    </xf>
    <xf numFmtId="0" fontId="7" fillId="0" borderId="16" xfId="14" applyFont="1" applyFill="1" applyBorder="1" applyAlignment="1" applyProtection="1">
      <alignment vertical="center" shrinkToFit="1"/>
    </xf>
    <xf numFmtId="0" fontId="11" fillId="0" borderId="12" xfId="14" applyFont="1" applyFill="1" applyBorder="1" applyAlignment="1" applyProtection="1">
      <alignment horizontal="center" vertical="center"/>
    </xf>
    <xf numFmtId="0" fontId="11" fillId="0" borderId="26" xfId="14" applyFont="1" applyFill="1" applyBorder="1" applyAlignment="1" applyProtection="1">
      <alignment horizontal="center" vertical="center"/>
    </xf>
    <xf numFmtId="186" fontId="7" fillId="0" borderId="27" xfId="14" applyNumberFormat="1" applyFont="1" applyFill="1" applyBorder="1" applyAlignment="1" applyProtection="1">
      <alignment vertical="center"/>
    </xf>
    <xf numFmtId="0" fontId="17" fillId="0" borderId="21" xfId="14" applyFont="1" applyFill="1" applyBorder="1" applyAlignment="1" applyProtection="1">
      <alignment horizontal="center" vertical="center" textRotation="255"/>
    </xf>
    <xf numFmtId="0" fontId="7" fillId="0" borderId="28" xfId="14" applyFont="1" applyFill="1" applyBorder="1" applyAlignment="1" applyProtection="1">
      <alignment horizontal="center" vertical="center"/>
    </xf>
    <xf numFmtId="0" fontId="11" fillId="0" borderId="19" xfId="14" applyFont="1" applyFill="1" applyBorder="1" applyAlignment="1" applyProtection="1">
      <alignment horizontal="center" vertical="center"/>
    </xf>
    <xf numFmtId="186" fontId="7" fillId="0" borderId="19" xfId="14" applyNumberFormat="1" applyFont="1" applyFill="1" applyBorder="1" applyAlignment="1" applyProtection="1">
      <alignment vertical="center"/>
    </xf>
    <xf numFmtId="186" fontId="7" fillId="0" borderId="29" xfId="14" applyNumberFormat="1" applyFont="1" applyFill="1" applyBorder="1" applyAlignment="1" applyProtection="1">
      <alignment vertical="center"/>
    </xf>
    <xf numFmtId="178" fontId="7" fillId="0" borderId="22" xfId="14" applyNumberFormat="1" applyFont="1" applyFill="1" applyBorder="1" applyAlignment="1" applyProtection="1">
      <alignment horizontal="center" vertical="center"/>
    </xf>
    <xf numFmtId="0" fontId="17" fillId="0" borderId="30" xfId="14" applyFont="1" applyFill="1" applyBorder="1" applyAlignment="1" applyProtection="1">
      <alignment horizontal="center" vertical="center" textRotation="255" wrapText="1"/>
    </xf>
    <xf numFmtId="0" fontId="7" fillId="0" borderId="31" xfId="14" applyFont="1" applyFill="1" applyBorder="1" applyAlignment="1" applyProtection="1">
      <alignment vertical="center"/>
    </xf>
    <xf numFmtId="0" fontId="11" fillId="0" borderId="32" xfId="14" applyFont="1" applyFill="1" applyBorder="1" applyAlignment="1" applyProtection="1">
      <alignment horizontal="center" vertical="center"/>
    </xf>
    <xf numFmtId="186" fontId="7" fillId="0" borderId="33" xfId="14" applyNumberFormat="1" applyFont="1" applyFill="1" applyBorder="1" applyAlignment="1" applyProtection="1">
      <alignment vertical="center"/>
    </xf>
    <xf numFmtId="0" fontId="17" fillId="0" borderId="15" xfId="14" applyFont="1" applyFill="1" applyBorder="1" applyAlignment="1" applyProtection="1">
      <alignment horizontal="center" vertical="center" textRotation="255" wrapText="1"/>
    </xf>
    <xf numFmtId="0" fontId="17" fillId="0" borderId="21" xfId="14" applyFont="1" applyFill="1" applyBorder="1" applyAlignment="1" applyProtection="1">
      <alignment horizontal="center" vertical="center" textRotation="255" wrapText="1"/>
    </xf>
    <xf numFmtId="0" fontId="11" fillId="0" borderId="34" xfId="14" applyFont="1" applyFill="1" applyBorder="1" applyAlignment="1" applyProtection="1">
      <alignment horizontal="center" vertical="center"/>
    </xf>
    <xf numFmtId="3" fontId="7" fillId="0" borderId="35" xfId="14" applyNumberFormat="1" applyFont="1" applyFill="1" applyBorder="1" applyAlignment="1" applyProtection="1">
      <alignment vertical="center"/>
    </xf>
    <xf numFmtId="178" fontId="7" fillId="0" borderId="36" xfId="14" applyNumberFormat="1" applyFont="1" applyFill="1" applyBorder="1" applyAlignment="1" applyProtection="1">
      <alignment horizontal="center" vertical="center"/>
    </xf>
    <xf numFmtId="0" fontId="7" fillId="0" borderId="37" xfId="14" applyFont="1" applyFill="1" applyBorder="1" applyAlignment="1" applyProtection="1">
      <alignment vertical="center" wrapText="1"/>
    </xf>
    <xf numFmtId="3" fontId="7" fillId="0" borderId="38" xfId="14" applyNumberFormat="1" applyFont="1" applyFill="1" applyBorder="1" applyAlignment="1" applyProtection="1">
      <alignment vertical="center"/>
    </xf>
    <xf numFmtId="178" fontId="7" fillId="0" borderId="39" xfId="14" applyNumberFormat="1" applyFont="1" applyFill="1" applyBorder="1" applyAlignment="1" applyProtection="1">
      <alignment horizontal="center" vertical="center"/>
    </xf>
    <xf numFmtId="0" fontId="7" fillId="0" borderId="40" xfId="14" applyFont="1" applyFill="1" applyBorder="1" applyAlignment="1" applyProtection="1">
      <alignment vertical="center" wrapText="1"/>
    </xf>
    <xf numFmtId="0" fontId="7" fillId="0" borderId="41" xfId="14" applyFont="1" applyFill="1" applyBorder="1" applyAlignment="1" applyProtection="1">
      <alignment horizontal="center" vertical="center" wrapText="1"/>
    </xf>
    <xf numFmtId="0" fontId="11" fillId="0" borderId="42" xfId="14" applyFont="1" applyFill="1" applyBorder="1" applyAlignment="1" applyProtection="1">
      <alignment horizontal="center" vertical="center"/>
    </xf>
    <xf numFmtId="176" fontId="7" fillId="0" borderId="0" xfId="14" applyNumberFormat="1" applyFont="1" applyFill="1" applyBorder="1" applyAlignment="1" applyProtection="1">
      <alignment horizontal="center" vertical="center"/>
    </xf>
    <xf numFmtId="3" fontId="7" fillId="0" borderId="0" xfId="14" applyNumberFormat="1" applyFont="1" applyFill="1" applyBorder="1" applyAlignment="1" applyProtection="1">
      <alignment horizontal="center" vertical="center"/>
    </xf>
    <xf numFmtId="176" fontId="10" fillId="0" borderId="0" xfId="14" applyNumberFormat="1" applyFont="1" applyFill="1" applyBorder="1" applyAlignment="1" applyProtection="1">
      <alignment horizontal="left" vertical="center"/>
    </xf>
    <xf numFmtId="176" fontId="10" fillId="0" borderId="0" xfId="14" applyNumberFormat="1" applyFont="1" applyFill="1" applyBorder="1" applyAlignment="1" applyProtection="1">
      <alignment vertical="center"/>
    </xf>
    <xf numFmtId="176" fontId="8" fillId="0" borderId="0" xfId="14" applyNumberFormat="1" applyFont="1" applyFill="1" applyBorder="1" applyAlignment="1" applyProtection="1">
      <alignment horizontal="center" vertical="center"/>
    </xf>
    <xf numFmtId="3" fontId="8" fillId="0" borderId="0" xfId="14" applyNumberFormat="1" applyFont="1" applyFill="1" applyBorder="1" applyAlignment="1" applyProtection="1">
      <alignment vertical="center"/>
    </xf>
    <xf numFmtId="3" fontId="7" fillId="0" borderId="0" xfId="14" applyNumberFormat="1" applyFont="1" applyFill="1" applyBorder="1" applyAlignment="1" applyProtection="1">
      <alignment horizontal="right" vertical="center"/>
    </xf>
    <xf numFmtId="177" fontId="7" fillId="0" borderId="0" xfId="5" applyNumberFormat="1" applyFont="1" applyFill="1" applyAlignment="1" applyProtection="1">
      <alignment vertical="center"/>
    </xf>
    <xf numFmtId="0" fontId="7" fillId="0" borderId="0" xfId="15" applyFont="1" applyFill="1" applyBorder="1" applyAlignment="1" applyProtection="1">
      <alignment vertical="center"/>
    </xf>
    <xf numFmtId="3" fontId="11" fillId="0" borderId="4" xfId="14" applyNumberFormat="1" applyFont="1" applyFill="1" applyBorder="1" applyProtection="1"/>
    <xf numFmtId="3" fontId="11" fillId="0" borderId="1" xfId="14" applyNumberFormat="1" applyFont="1" applyFill="1" applyBorder="1" applyProtection="1"/>
    <xf numFmtId="0" fontId="7" fillId="0" borderId="1" xfId="14" applyFont="1" applyFill="1" applyBorder="1" applyAlignment="1" applyProtection="1">
      <alignment horizontal="center" vertical="center"/>
    </xf>
    <xf numFmtId="3" fontId="7" fillId="0" borderId="1" xfId="14" applyNumberFormat="1" applyFont="1" applyFill="1" applyBorder="1" applyAlignment="1" applyProtection="1">
      <alignment horizontal="center" vertical="center" wrapText="1"/>
    </xf>
    <xf numFmtId="186" fontId="7" fillId="0" borderId="1" xfId="14" applyNumberFormat="1" applyFont="1" applyFill="1" applyBorder="1" applyAlignment="1" applyProtection="1">
      <alignment vertical="center"/>
    </xf>
    <xf numFmtId="3" fontId="7" fillId="0" borderId="1" xfId="14" applyNumberFormat="1" applyFont="1" applyFill="1" applyBorder="1" applyAlignment="1" applyProtection="1">
      <alignment vertical="center"/>
    </xf>
    <xf numFmtId="3" fontId="7" fillId="0" borderId="1" xfId="14" applyNumberFormat="1" applyFont="1" applyFill="1" applyBorder="1" applyAlignment="1" applyProtection="1">
      <alignment horizontal="center" vertical="center"/>
    </xf>
    <xf numFmtId="0" fontId="7" fillId="0" borderId="7" xfId="14" applyFont="1" applyFill="1" applyBorder="1" applyAlignment="1" applyProtection="1">
      <alignment horizontal="center" vertical="center" wrapText="1"/>
    </xf>
    <xf numFmtId="0" fontId="7" fillId="0" borderId="7" xfId="14" applyFont="1" applyFill="1" applyBorder="1" applyAlignment="1" applyProtection="1">
      <alignment vertical="center" shrinkToFit="1"/>
    </xf>
    <xf numFmtId="0" fontId="7" fillId="0" borderId="7" xfId="14" applyFont="1" applyFill="1" applyBorder="1" applyAlignment="1" applyProtection="1">
      <alignment horizontal="center" vertical="center" shrinkToFit="1"/>
    </xf>
    <xf numFmtId="0" fontId="11" fillId="0" borderId="7" xfId="14" applyFont="1" applyFill="1" applyBorder="1" applyAlignment="1" applyProtection="1">
      <alignment horizontal="center" vertical="center"/>
    </xf>
    <xf numFmtId="186" fontId="7" fillId="0" borderId="7" xfId="14" applyNumberFormat="1" applyFont="1" applyFill="1" applyBorder="1" applyAlignment="1" applyProtection="1">
      <alignment vertical="center"/>
    </xf>
    <xf numFmtId="183" fontId="7" fillId="0" borderId="7" xfId="14" applyNumberFormat="1" applyFont="1" applyFill="1" applyBorder="1" applyAlignment="1" applyProtection="1">
      <alignment horizontal="center" vertical="center"/>
    </xf>
    <xf numFmtId="3" fontId="7" fillId="0" borderId="7" xfId="14" applyNumberFormat="1" applyFont="1" applyFill="1" applyBorder="1" applyAlignment="1" applyProtection="1">
      <alignment vertical="center"/>
    </xf>
    <xf numFmtId="3" fontId="7" fillId="0" borderId="8" xfId="14" applyNumberFormat="1" applyFont="1" applyFill="1" applyBorder="1" applyAlignment="1" applyProtection="1">
      <alignment vertical="center"/>
    </xf>
    <xf numFmtId="0" fontId="7" fillId="0" borderId="18" xfId="14" applyFont="1" applyFill="1" applyBorder="1" applyAlignment="1" applyProtection="1">
      <alignment horizontal="center" vertical="center"/>
    </xf>
    <xf numFmtId="0" fontId="7" fillId="0" borderId="43" xfId="14" applyFont="1" applyFill="1" applyBorder="1" applyAlignment="1" applyProtection="1">
      <alignment horizontal="center" vertical="center" wrapText="1"/>
    </xf>
    <xf numFmtId="0" fontId="7" fillId="0" borderId="7" xfId="14" applyFont="1" applyFill="1" applyBorder="1" applyProtection="1"/>
    <xf numFmtId="0" fontId="11" fillId="0" borderId="7" xfId="14" applyFont="1" applyFill="1" applyBorder="1" applyProtection="1"/>
    <xf numFmtId="3" fontId="11" fillId="0" borderId="7" xfId="14" applyNumberFormat="1" applyFont="1" applyFill="1" applyBorder="1" applyProtection="1"/>
    <xf numFmtId="0" fontId="7" fillId="0" borderId="16" xfId="14" applyFont="1" applyFill="1" applyBorder="1" applyAlignment="1" applyProtection="1">
      <alignment horizontal="center" vertical="center"/>
    </xf>
    <xf numFmtId="0" fontId="7" fillId="0" borderId="5" xfId="14" applyFont="1" applyFill="1" applyBorder="1" applyProtection="1"/>
    <xf numFmtId="0" fontId="7" fillId="0" borderId="44" xfId="14" applyFont="1" applyFill="1" applyBorder="1" applyAlignment="1" applyProtection="1">
      <alignment vertical="center"/>
    </xf>
    <xf numFmtId="0" fontId="7" fillId="0" borderId="0" xfId="14" applyFont="1" applyFill="1" applyProtection="1"/>
    <xf numFmtId="184" fontId="7" fillId="2" borderId="45" xfId="5" applyNumberFormat="1" applyFont="1" applyFill="1" applyBorder="1" applyAlignment="1" applyProtection="1">
      <alignment vertical="center"/>
      <protection locked="0"/>
    </xf>
    <xf numFmtId="184" fontId="7" fillId="2" borderId="46" xfId="5" applyNumberFormat="1" applyFont="1" applyFill="1" applyBorder="1" applyAlignment="1" applyProtection="1">
      <alignment vertical="center"/>
      <protection locked="0"/>
    </xf>
    <xf numFmtId="0" fontId="11" fillId="0" borderId="8" xfId="16" applyFont="1" applyBorder="1" applyAlignment="1" applyProtection="1">
      <alignment vertical="center" wrapText="1"/>
    </xf>
    <xf numFmtId="0" fontId="11" fillId="0" borderId="3" xfId="16" applyFont="1" applyBorder="1" applyAlignment="1" applyProtection="1">
      <alignment vertical="center" wrapText="1"/>
    </xf>
    <xf numFmtId="0" fontId="11" fillId="0" borderId="4" xfId="16" applyFont="1" applyBorder="1" applyAlignment="1" applyProtection="1">
      <alignment vertical="center" wrapText="1"/>
    </xf>
    <xf numFmtId="0" fontId="11" fillId="0" borderId="15" xfId="16" applyFont="1" applyBorder="1" applyProtection="1">
      <alignment vertical="center"/>
    </xf>
    <xf numFmtId="0" fontId="11" fillId="0" borderId="13" xfId="16" applyFont="1" applyBorder="1" applyProtection="1">
      <alignment vertical="center"/>
    </xf>
    <xf numFmtId="0" fontId="11" fillId="0" borderId="16" xfId="16" applyFont="1" applyBorder="1" applyProtection="1">
      <alignment vertical="center"/>
    </xf>
    <xf numFmtId="0" fontId="11" fillId="0" borderId="0" xfId="16" applyFont="1" applyProtection="1">
      <alignment vertical="center"/>
    </xf>
    <xf numFmtId="0" fontId="11" fillId="0" borderId="2" xfId="16" applyFont="1" applyBorder="1" applyProtection="1">
      <alignment vertical="center"/>
    </xf>
    <xf numFmtId="0" fontId="11" fillId="0" borderId="3" xfId="16" applyFont="1" applyBorder="1" applyProtection="1">
      <alignment vertical="center"/>
    </xf>
    <xf numFmtId="0" fontId="11" fillId="0" borderId="4" xfId="16" applyFont="1" applyBorder="1" applyProtection="1">
      <alignment vertical="center"/>
    </xf>
    <xf numFmtId="0" fontId="11" fillId="0" borderId="5" xfId="16" applyFont="1" applyBorder="1" applyProtection="1">
      <alignment vertical="center"/>
    </xf>
    <xf numFmtId="0" fontId="11" fillId="0" borderId="0" xfId="16" applyFont="1" applyBorder="1" applyProtection="1">
      <alignment vertical="center"/>
    </xf>
    <xf numFmtId="0" fontId="11" fillId="0" borderId="0" xfId="16" applyFont="1" applyBorder="1" applyAlignment="1" applyProtection="1">
      <alignment horizontal="left" vertical="top"/>
    </xf>
    <xf numFmtId="0" fontId="11" fillId="0" borderId="1" xfId="16" applyFont="1" applyBorder="1" applyProtection="1">
      <alignment vertical="center"/>
    </xf>
    <xf numFmtId="0" fontId="8" fillId="0" borderId="0" xfId="16" applyFont="1" applyBorder="1" applyProtection="1">
      <alignment vertical="center"/>
    </xf>
    <xf numFmtId="0" fontId="11" fillId="0" borderId="0" xfId="16" applyFont="1" applyBorder="1" applyAlignment="1" applyProtection="1">
      <alignment horizontal="distributed" vertical="center"/>
    </xf>
    <xf numFmtId="0" fontId="11" fillId="0" borderId="0" xfId="16" applyFont="1" applyAlignment="1" applyProtection="1">
      <alignment horizontal="distributed" vertical="center"/>
    </xf>
    <xf numFmtId="0" fontId="11" fillId="0" borderId="0" xfId="16" applyFont="1" applyBorder="1" applyAlignment="1" applyProtection="1">
      <alignment vertical="center" shrinkToFit="1"/>
    </xf>
    <xf numFmtId="0" fontId="11" fillId="0" borderId="4" xfId="16" applyFont="1" applyBorder="1" applyAlignment="1" applyProtection="1">
      <alignment vertical="center"/>
    </xf>
    <xf numFmtId="0" fontId="11" fillId="0" borderId="6" xfId="16" applyFont="1" applyBorder="1" applyProtection="1">
      <alignment vertical="center"/>
    </xf>
    <xf numFmtId="0" fontId="11" fillId="0" borderId="8" xfId="16" applyFont="1" applyBorder="1" applyAlignment="1" applyProtection="1">
      <alignment vertical="center"/>
    </xf>
    <xf numFmtId="0" fontId="11" fillId="0" borderId="1" xfId="16" applyFont="1" applyBorder="1" applyAlignment="1" applyProtection="1">
      <alignment vertical="center"/>
    </xf>
    <xf numFmtId="0" fontId="11" fillId="0" borderId="4" xfId="16" applyFont="1" applyBorder="1" applyAlignment="1" applyProtection="1">
      <alignment horizontal="left" vertical="center"/>
    </xf>
    <xf numFmtId="0" fontId="11" fillId="0" borderId="15" xfId="16" applyFont="1" applyBorder="1" applyAlignment="1" applyProtection="1">
      <alignment horizontal="left" vertical="center"/>
    </xf>
    <xf numFmtId="0" fontId="11" fillId="0" borderId="1" xfId="16" applyFont="1" applyBorder="1" applyAlignment="1" applyProtection="1">
      <alignment horizontal="left" vertical="center"/>
    </xf>
    <xf numFmtId="0" fontId="8" fillId="0" borderId="3" xfId="16" applyBorder="1" applyAlignment="1" applyProtection="1">
      <alignment horizontal="distributed" vertical="center"/>
    </xf>
    <xf numFmtId="0" fontId="11" fillId="0" borderId="3" xfId="16" applyFont="1" applyBorder="1" applyAlignment="1" applyProtection="1">
      <alignment vertical="center"/>
    </xf>
    <xf numFmtId="0" fontId="11" fillId="0" borderId="3" xfId="16" applyFont="1" applyBorder="1" applyAlignment="1" applyProtection="1">
      <alignment horizontal="center" vertical="center"/>
    </xf>
    <xf numFmtId="0" fontId="11" fillId="0" borderId="4" xfId="16" applyFont="1" applyBorder="1" applyAlignment="1" applyProtection="1">
      <alignment horizontal="center" vertical="center"/>
    </xf>
    <xf numFmtId="0" fontId="11" fillId="0" borderId="7" xfId="16" applyFont="1" applyBorder="1" applyProtection="1">
      <alignment vertical="center"/>
    </xf>
    <xf numFmtId="0" fontId="11" fillId="0" borderId="8" xfId="16" applyFont="1" applyBorder="1" applyProtection="1">
      <alignment vertical="center"/>
    </xf>
    <xf numFmtId="0" fontId="11" fillId="0" borderId="0" xfId="16" applyFont="1" applyAlignment="1" applyProtection="1">
      <alignment horizontal="right" vertical="center"/>
    </xf>
    <xf numFmtId="0" fontId="7" fillId="0" borderId="0" xfId="14"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4" applyFont="1" applyFill="1" applyBorder="1" applyProtection="1"/>
    <xf numFmtId="0" fontId="11" fillId="0" borderId="1" xfId="14" applyFont="1" applyFill="1" applyBorder="1" applyProtection="1"/>
    <xf numFmtId="3" fontId="7" fillId="0" borderId="0" xfId="14" applyNumberFormat="1" applyFont="1" applyFill="1" applyBorder="1" applyAlignment="1" applyProtection="1">
      <alignment horizontal="center" vertical="center" wrapText="1"/>
    </xf>
    <xf numFmtId="186" fontId="7" fillId="0" borderId="0" xfId="14" applyNumberFormat="1" applyFont="1" applyFill="1" applyBorder="1" applyAlignment="1" applyProtection="1">
      <alignment vertical="center"/>
    </xf>
    <xf numFmtId="0" fontId="7" fillId="0" borderId="0" xfId="14" applyFont="1" applyFill="1" applyBorder="1" applyAlignment="1" applyProtection="1">
      <alignment vertical="center" wrapText="1"/>
    </xf>
    <xf numFmtId="0" fontId="10" fillId="0" borderId="0" xfId="14" applyFont="1" applyFill="1" applyBorder="1" applyAlignment="1" applyProtection="1">
      <alignment horizontal="distributed" vertical="center" wrapText="1"/>
    </xf>
    <xf numFmtId="0" fontId="7" fillId="0" borderId="0" xfId="14" applyFont="1" applyFill="1" applyBorder="1" applyAlignment="1" applyProtection="1">
      <alignment horizontal="center" vertical="center" wrapText="1"/>
    </xf>
    <xf numFmtId="0" fontId="11" fillId="0" borderId="0" xfId="14" applyFont="1" applyFill="1" applyBorder="1" applyAlignment="1" applyProtection="1">
      <alignment horizontal="center" vertical="center"/>
    </xf>
    <xf numFmtId="186" fontId="7" fillId="0" borderId="0" xfId="14" applyNumberFormat="1" applyFont="1" applyFill="1" applyBorder="1" applyAlignment="1" applyProtection="1">
      <alignment horizontal="right" vertical="center"/>
    </xf>
    <xf numFmtId="180" fontId="7" fillId="0" borderId="0" xfId="14" applyNumberFormat="1" applyFont="1" applyFill="1" applyBorder="1" applyAlignment="1" applyProtection="1">
      <alignment horizontal="center" vertical="center"/>
    </xf>
    <xf numFmtId="181" fontId="7" fillId="0" borderId="0" xfId="14" applyNumberFormat="1" applyFont="1" applyFill="1" applyBorder="1" applyAlignment="1" applyProtection="1">
      <alignment horizontal="center" vertical="center"/>
    </xf>
    <xf numFmtId="186" fontId="7" fillId="0" borderId="0" xfId="14" applyNumberFormat="1" applyFont="1" applyFill="1" applyBorder="1" applyAlignment="1" applyProtection="1">
      <alignment horizontal="center" vertical="center"/>
    </xf>
    <xf numFmtId="0" fontId="7" fillId="0" borderId="2" xfId="12" applyFont="1" applyFill="1" applyBorder="1" applyAlignment="1" applyProtection="1">
      <alignment vertical="center"/>
    </xf>
    <xf numFmtId="0" fontId="7" fillId="0" borderId="3" xfId="12" applyFont="1" applyFill="1" applyBorder="1" applyAlignment="1" applyProtection="1">
      <alignment vertical="center"/>
    </xf>
    <xf numFmtId="0" fontId="7" fillId="0" borderId="4" xfId="12" applyFont="1" applyFill="1" applyBorder="1" applyAlignment="1" applyProtection="1">
      <alignment vertical="center"/>
    </xf>
    <xf numFmtId="0" fontId="7" fillId="0" borderId="5" xfId="12" applyFont="1" applyFill="1" applyBorder="1" applyAlignment="1" applyProtection="1">
      <alignment vertical="center"/>
    </xf>
    <xf numFmtId="0" fontId="8" fillId="0" borderId="0" xfId="12" applyFont="1" applyFill="1" applyBorder="1" applyAlignment="1" applyProtection="1">
      <alignment horizontal="right" vertical="center"/>
    </xf>
    <xf numFmtId="0" fontId="8" fillId="0" borderId="0" xfId="12" applyFont="1" applyFill="1" applyBorder="1" applyAlignment="1" applyProtection="1">
      <alignment horizontal="left" vertical="center"/>
    </xf>
    <xf numFmtId="0" fontId="9" fillId="0" borderId="0" xfId="12" applyFont="1" applyFill="1" applyBorder="1" applyAlignment="1" applyProtection="1">
      <alignment horizontal="center" vertical="center"/>
    </xf>
    <xf numFmtId="0" fontId="7" fillId="0" borderId="0" xfId="12" applyFont="1" applyFill="1" applyBorder="1" applyAlignment="1" applyProtection="1">
      <alignment horizontal="left" vertical="center" wrapText="1"/>
    </xf>
    <xf numFmtId="0" fontId="7" fillId="0" borderId="47" xfId="12" applyFont="1" applyFill="1" applyBorder="1" applyAlignment="1" applyProtection="1">
      <alignment vertical="center"/>
    </xf>
    <xf numFmtId="188" fontId="7" fillId="0" borderId="0" xfId="12" applyNumberFormat="1" applyFont="1" applyFill="1" applyBorder="1" applyAlignment="1" applyProtection="1">
      <alignment horizontal="center" vertical="center"/>
    </xf>
    <xf numFmtId="0" fontId="7" fillId="0" borderId="48" xfId="12" applyFont="1" applyFill="1" applyBorder="1" applyAlignment="1" applyProtection="1">
      <alignment vertical="center"/>
    </xf>
    <xf numFmtId="0" fontId="7" fillId="0" borderId="49" xfId="12" applyFont="1" applyFill="1" applyBorder="1" applyAlignment="1" applyProtection="1">
      <alignment vertical="center"/>
    </xf>
    <xf numFmtId="0" fontId="7" fillId="0" borderId="0" xfId="12" applyFont="1" applyFill="1" applyBorder="1" applyAlignment="1" applyProtection="1">
      <alignment horizontal="left" vertical="center"/>
    </xf>
    <xf numFmtId="0" fontId="7" fillId="0" borderId="40" xfId="12" applyFont="1" applyFill="1" applyBorder="1" applyAlignment="1" applyProtection="1">
      <alignment vertical="center" wrapText="1"/>
    </xf>
    <xf numFmtId="0" fontId="7" fillId="0" borderId="41" xfId="12" applyFont="1" applyFill="1" applyBorder="1" applyAlignment="1" applyProtection="1">
      <alignment vertical="center" wrapText="1"/>
    </xf>
    <xf numFmtId="188" fontId="7" fillId="0" borderId="0" xfId="12" applyNumberFormat="1" applyFont="1" applyFill="1" applyBorder="1" applyAlignment="1" applyProtection="1">
      <alignment horizontal="left" vertical="center"/>
    </xf>
    <xf numFmtId="0" fontId="7" fillId="0" borderId="15" xfId="12" applyFont="1" applyFill="1" applyBorder="1" applyAlignment="1" applyProtection="1">
      <alignment vertical="center"/>
    </xf>
    <xf numFmtId="0" fontId="7" fillId="0" borderId="16" xfId="12" applyFont="1" applyFill="1" applyBorder="1" applyAlignment="1" applyProtection="1">
      <alignment vertical="center"/>
    </xf>
    <xf numFmtId="0" fontId="21" fillId="0" borderId="0" xfId="0" applyNumberFormat="1" applyFont="1" applyFill="1" applyBorder="1" applyAlignment="1" applyProtection="1">
      <alignment horizontal="center" vertical="center" shrinkToFit="1"/>
    </xf>
    <xf numFmtId="0" fontId="7" fillId="0" borderId="0" xfId="12" applyFont="1" applyFill="1" applyBorder="1" applyAlignment="1" applyProtection="1">
      <alignment horizontal="center" vertical="center"/>
    </xf>
    <xf numFmtId="0" fontId="8" fillId="0" borderId="0" xfId="12" applyFont="1" applyFill="1" applyBorder="1" applyAlignment="1" applyProtection="1">
      <alignment horizontal="center" vertical="center"/>
    </xf>
    <xf numFmtId="0" fontId="7" fillId="0" borderId="15" xfId="12" applyFont="1" applyFill="1" applyBorder="1" applyAlignment="1" applyProtection="1">
      <alignment vertical="center" shrinkToFit="1"/>
    </xf>
    <xf numFmtId="0" fontId="11" fillId="0" borderId="16" xfId="12" applyFont="1" applyFill="1" applyBorder="1" applyAlignment="1" applyProtection="1">
      <alignment vertical="center" shrinkToFit="1"/>
    </xf>
    <xf numFmtId="0" fontId="7" fillId="0" borderId="16" xfId="12" applyFont="1" applyFill="1" applyBorder="1" applyAlignment="1" applyProtection="1">
      <alignment vertical="center" shrinkToFit="1"/>
    </xf>
    <xf numFmtId="0" fontId="7" fillId="0" borderId="6" xfId="12" applyFont="1" applyFill="1" applyBorder="1" applyAlignment="1" applyProtection="1">
      <alignment vertical="center"/>
    </xf>
    <xf numFmtId="0" fontId="7" fillId="0" borderId="7" xfId="12" applyFont="1" applyFill="1" applyBorder="1" applyAlignment="1" applyProtection="1">
      <alignment vertical="center"/>
    </xf>
    <xf numFmtId="0" fontId="7" fillId="0" borderId="8" xfId="12" applyFont="1" applyFill="1" applyBorder="1" applyAlignment="1" applyProtection="1">
      <alignment vertical="center"/>
    </xf>
    <xf numFmtId="0" fontId="7" fillId="0" borderId="40" xfId="12" applyFont="1" applyFill="1" applyBorder="1" applyAlignment="1" applyProtection="1">
      <alignment vertical="center"/>
    </xf>
    <xf numFmtId="0" fontId="7" fillId="0" borderId="41" xfId="12" applyFont="1" applyFill="1" applyBorder="1" applyAlignment="1" applyProtection="1">
      <alignment vertical="center"/>
    </xf>
    <xf numFmtId="0" fontId="10" fillId="0" borderId="0" xfId="12" applyFont="1" applyFill="1" applyBorder="1" applyAlignment="1" applyProtection="1">
      <alignment horizontal="left" vertical="center" wrapText="1"/>
    </xf>
    <xf numFmtId="0" fontId="7" fillId="0" borderId="9" xfId="12" applyFont="1" applyFill="1" applyBorder="1" applyAlignment="1" applyProtection="1">
      <alignment vertical="center"/>
    </xf>
    <xf numFmtId="0" fontId="7" fillId="0" borderId="50" xfId="12" applyFont="1" applyFill="1" applyBorder="1" applyAlignment="1" applyProtection="1">
      <alignment vertical="center"/>
    </xf>
    <xf numFmtId="0" fontId="7" fillId="0" borderId="51" xfId="12" applyFont="1" applyFill="1" applyBorder="1" applyAlignment="1" applyProtection="1">
      <alignment vertical="center" shrinkToFit="1"/>
    </xf>
    <xf numFmtId="0" fontId="7" fillId="0" borderId="42" xfId="12" applyFont="1" applyFill="1" applyBorder="1" applyAlignment="1" applyProtection="1">
      <alignment vertical="center" shrinkToFit="1"/>
    </xf>
    <xf numFmtId="0" fontId="7" fillId="0" borderId="0" xfId="12" applyFont="1" applyFill="1" applyBorder="1" applyAlignment="1" applyProtection="1">
      <alignment horizontal="distributed" vertical="center"/>
    </xf>
    <xf numFmtId="0" fontId="7" fillId="0" borderId="0" xfId="12" applyFont="1" applyFill="1" applyBorder="1" applyAlignment="1" applyProtection="1">
      <alignment vertical="center" shrinkToFit="1"/>
    </xf>
    <xf numFmtId="0" fontId="10" fillId="0" borderId="0" xfId="12" applyFont="1" applyFill="1" applyBorder="1" applyAlignment="1" applyProtection="1">
      <alignment horizontal="distributed" vertical="center" wrapText="1" shrinkToFit="1"/>
    </xf>
    <xf numFmtId="0" fontId="10" fillId="0" borderId="0" xfId="12" applyFont="1" applyFill="1" applyBorder="1" applyAlignment="1" applyProtection="1">
      <alignment horizontal="distributed" vertical="center" shrinkToFit="1"/>
    </xf>
    <xf numFmtId="176" fontId="7" fillId="0" borderId="0" xfId="12" applyNumberFormat="1" applyFont="1" applyFill="1" applyBorder="1" applyAlignment="1" applyProtection="1">
      <alignment horizontal="right" vertical="center" shrinkToFit="1"/>
    </xf>
    <xf numFmtId="0" fontId="12" fillId="0" borderId="0" xfId="12" applyFont="1" applyFill="1" applyAlignment="1" applyProtection="1">
      <alignment horizontal="right" vertical="center"/>
    </xf>
    <xf numFmtId="0" fontId="7" fillId="0" borderId="5" xfId="12" applyFont="1" applyFill="1" applyBorder="1" applyProtection="1"/>
    <xf numFmtId="0" fontId="7" fillId="0" borderId="0" xfId="12" applyFont="1" applyFill="1" applyBorder="1" applyProtection="1"/>
    <xf numFmtId="0" fontId="7" fillId="0" borderId="1" xfId="12" applyFont="1" applyFill="1" applyBorder="1" applyAlignment="1" applyProtection="1">
      <alignment vertical="center" wrapText="1"/>
    </xf>
    <xf numFmtId="0" fontId="7" fillId="0" borderId="0" xfId="12" applyFont="1" applyFill="1" applyBorder="1" applyAlignment="1" applyProtection="1">
      <alignment vertical="center" wrapText="1"/>
    </xf>
    <xf numFmtId="0" fontId="7" fillId="0" borderId="0" xfId="12" applyFont="1" applyFill="1" applyProtection="1"/>
    <xf numFmtId="0" fontId="7" fillId="0" borderId="52" xfId="12" applyFont="1" applyFill="1" applyBorder="1" applyAlignment="1" applyProtection="1">
      <alignment vertical="center" wrapText="1"/>
    </xf>
    <xf numFmtId="0" fontId="7" fillId="0" borderId="53" xfId="12" applyFont="1" applyFill="1" applyBorder="1" applyAlignment="1" applyProtection="1">
      <alignment vertical="center"/>
    </xf>
    <xf numFmtId="0" fontId="7" fillId="0" borderId="0" xfId="12" applyFont="1" applyFill="1" applyBorder="1" applyAlignment="1" applyProtection="1">
      <alignment horizontal="center" vertical="center" wrapText="1"/>
    </xf>
    <xf numFmtId="0" fontId="10" fillId="0" borderId="15" xfId="12" applyFont="1" applyFill="1" applyBorder="1" applyAlignment="1" applyProtection="1">
      <alignment vertical="center" wrapText="1"/>
    </xf>
    <xf numFmtId="0" fontId="10" fillId="0" borderId="16" xfId="12" applyFont="1" applyFill="1" applyBorder="1" applyAlignment="1" applyProtection="1">
      <alignment vertical="center" wrapText="1"/>
    </xf>
    <xf numFmtId="0" fontId="10" fillId="0" borderId="42" xfId="12" applyFont="1" applyFill="1" applyBorder="1" applyAlignment="1" applyProtection="1">
      <alignment vertical="center" wrapText="1"/>
    </xf>
    <xf numFmtId="0" fontId="10" fillId="0" borderId="41" xfId="12" applyFont="1" applyFill="1" applyBorder="1" applyAlignment="1" applyProtection="1">
      <alignment vertical="center" wrapText="1"/>
    </xf>
    <xf numFmtId="0" fontId="7" fillId="0" borderId="0" xfId="12" applyFont="1" applyFill="1" applyBorder="1" applyAlignment="1" applyProtection="1"/>
    <xf numFmtId="0" fontId="7" fillId="0" borderId="0" xfId="12" applyFont="1" applyFill="1" applyBorder="1" applyAlignment="1" applyProtection="1">
      <alignment horizontal="left" vertical="top"/>
    </xf>
    <xf numFmtId="0" fontId="20"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7" fillId="0" borderId="0" xfId="12" applyFont="1" applyFill="1" applyAlignment="1" applyProtection="1">
      <alignment vertical="center" shrinkToFit="1"/>
    </xf>
    <xf numFmtId="0" fontId="7" fillId="0" borderId="0" xfId="12" applyFont="1" applyFill="1" applyBorder="1" applyAlignment="1" applyProtection="1">
      <alignment horizontal="left" vertical="center" wrapText="1" indent="1"/>
    </xf>
    <xf numFmtId="0" fontId="7" fillId="0" borderId="3" xfId="12" applyFont="1" applyFill="1" applyBorder="1" applyAlignment="1" applyProtection="1">
      <alignment horizontal="left" vertical="center" wrapText="1" indent="1"/>
    </xf>
    <xf numFmtId="0" fontId="7" fillId="0" borderId="4" xfId="12" applyFont="1" applyFill="1" applyBorder="1" applyAlignment="1" applyProtection="1">
      <alignment horizontal="left" vertical="center" wrapText="1" indent="1"/>
    </xf>
    <xf numFmtId="0" fontId="7" fillId="0" borderId="1" xfId="12" applyFont="1" applyFill="1" applyBorder="1" applyAlignment="1" applyProtection="1">
      <alignment horizontal="left" vertical="center" wrapText="1" indent="1"/>
    </xf>
    <xf numFmtId="0" fontId="7" fillId="0" borderId="1" xfId="12" applyFont="1" applyFill="1" applyBorder="1" applyProtection="1"/>
    <xf numFmtId="0" fontId="7" fillId="0" borderId="48" xfId="12" applyFont="1" applyFill="1" applyBorder="1" applyAlignment="1" applyProtection="1">
      <alignment vertical="center" wrapText="1"/>
    </xf>
    <xf numFmtId="0" fontId="7" fillId="0" borderId="49" xfId="12" applyFont="1" applyFill="1" applyBorder="1" applyAlignment="1" applyProtection="1">
      <alignment vertical="center" wrapText="1"/>
    </xf>
    <xf numFmtId="0" fontId="7" fillId="0" borderId="54" xfId="12" applyFont="1" applyFill="1" applyBorder="1" applyAlignment="1" applyProtection="1">
      <alignment vertical="center" wrapText="1"/>
    </xf>
    <xf numFmtId="0" fontId="7" fillId="0" borderId="55" xfId="12" applyFont="1" applyFill="1" applyBorder="1" applyAlignment="1" applyProtection="1">
      <alignment vertical="center" wrapText="1"/>
    </xf>
    <xf numFmtId="0" fontId="11" fillId="0" borderId="0" xfId="12" applyFont="1" applyFill="1" applyBorder="1" applyAlignment="1" applyProtection="1">
      <alignment vertical="center"/>
    </xf>
    <xf numFmtId="0" fontId="10" fillId="0" borderId="0" xfId="12" applyFont="1" applyFill="1" applyBorder="1" applyAlignment="1" applyProtection="1">
      <alignment horizontal="right" vertical="center"/>
    </xf>
    <xf numFmtId="0" fontId="11" fillId="0" borderId="0" xfId="12" applyFont="1" applyFill="1" applyBorder="1" applyAlignment="1" applyProtection="1">
      <alignment horizontal="center" vertical="center"/>
    </xf>
    <xf numFmtId="9" fontId="11" fillId="0" borderId="0" xfId="12" applyNumberFormat="1" applyFont="1" applyFill="1" applyBorder="1" applyAlignment="1" applyProtection="1">
      <alignment vertical="center"/>
    </xf>
    <xf numFmtId="9" fontId="11" fillId="0" borderId="0" xfId="12" applyNumberFormat="1" applyFont="1" applyFill="1" applyBorder="1" applyAlignment="1" applyProtection="1">
      <alignment horizontal="center" vertical="center"/>
    </xf>
    <xf numFmtId="0" fontId="5" fillId="0" borderId="0" xfId="12" applyNumberFormat="1" applyFont="1" applyFill="1" applyBorder="1" applyAlignment="1" applyProtection="1">
      <alignment horizontal="center" vertical="center"/>
    </xf>
    <xf numFmtId="0" fontId="11" fillId="0" borderId="0" xfId="12" applyNumberFormat="1" applyFont="1" applyFill="1" applyBorder="1" applyAlignment="1" applyProtection="1">
      <alignment horizontal="center" vertical="center"/>
    </xf>
    <xf numFmtId="0" fontId="11" fillId="0" borderId="1" xfId="12" applyFont="1" applyFill="1" applyBorder="1" applyAlignment="1" applyProtection="1">
      <alignment vertical="center"/>
    </xf>
    <xf numFmtId="0" fontId="11" fillId="0" borderId="0" xfId="12"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12" applyFont="1" applyFill="1" applyBorder="1" applyAlignment="1" applyProtection="1">
      <alignment horizontal="right" vertical="center"/>
    </xf>
    <xf numFmtId="0" fontId="7" fillId="0" borderId="0" xfId="12" applyFont="1" applyFill="1" applyBorder="1" applyAlignment="1" applyProtection="1">
      <alignment horizontal="right"/>
    </xf>
    <xf numFmtId="38" fontId="7" fillId="0" borderId="0" xfId="12" applyNumberFormat="1" applyFont="1" applyFill="1" applyBorder="1" applyAlignment="1" applyProtection="1">
      <alignment horizontal="center" vertical="center"/>
    </xf>
    <xf numFmtId="0" fontId="14" fillId="0" borderId="0" xfId="12" applyFont="1" applyFill="1" applyBorder="1" applyAlignment="1" applyProtection="1">
      <alignment horizontal="center" vertical="center" wrapText="1"/>
    </xf>
    <xf numFmtId="0" fontId="10" fillId="0" borderId="0" xfId="12" applyFont="1" applyFill="1" applyBorder="1" applyAlignment="1" applyProtection="1">
      <alignment horizontal="right"/>
    </xf>
    <xf numFmtId="0" fontId="7" fillId="0" borderId="10" xfId="12" applyFont="1" applyFill="1" applyBorder="1" applyAlignment="1" applyProtection="1">
      <alignment horizontal="center" vertical="center"/>
    </xf>
    <xf numFmtId="186" fontId="7" fillId="2" borderId="12" xfId="14" applyNumberFormat="1" applyFont="1" applyFill="1" applyBorder="1" applyAlignment="1" applyProtection="1">
      <alignment vertical="center"/>
      <protection locked="0"/>
    </xf>
    <xf numFmtId="186" fontId="7" fillId="2" borderId="32" xfId="14" applyNumberFormat="1" applyFont="1" applyFill="1" applyBorder="1" applyAlignment="1" applyProtection="1">
      <alignment vertical="center"/>
      <protection locked="0"/>
    </xf>
    <xf numFmtId="186" fontId="7" fillId="2" borderId="14" xfId="14" applyNumberFormat="1" applyFont="1" applyFill="1" applyBorder="1" applyAlignment="1" applyProtection="1">
      <alignment vertical="center"/>
      <protection locked="0"/>
    </xf>
    <xf numFmtId="187" fontId="7" fillId="2" borderId="56" xfId="14" applyNumberFormat="1" applyFont="1" applyFill="1" applyBorder="1" applyAlignment="1" applyProtection="1">
      <alignment vertical="center"/>
      <protection locked="0"/>
    </xf>
    <xf numFmtId="186" fontId="7" fillId="2" borderId="12" xfId="14" applyNumberFormat="1" applyFont="1" applyFill="1" applyBorder="1" applyAlignment="1" applyProtection="1">
      <alignment horizontal="right" vertical="center"/>
      <protection locked="0"/>
    </xf>
    <xf numFmtId="0" fontId="8" fillId="2" borderId="12" xfId="14" applyFont="1" applyFill="1" applyBorder="1" applyAlignment="1" applyProtection="1">
      <alignment horizontal="center" vertical="center"/>
      <protection locked="0"/>
    </xf>
    <xf numFmtId="0" fontId="7" fillId="2" borderId="13" xfId="14" applyFont="1" applyFill="1" applyBorder="1" applyAlignment="1" applyProtection="1">
      <alignment horizontal="distributed" vertical="center"/>
      <protection locked="0"/>
    </xf>
    <xf numFmtId="186" fontId="7" fillId="2" borderId="25" xfId="14" applyNumberFormat="1" applyFont="1" applyFill="1" applyBorder="1" applyAlignment="1" applyProtection="1">
      <alignment vertical="center"/>
      <protection locked="0"/>
    </xf>
    <xf numFmtId="186" fontId="7" fillId="2" borderId="24" xfId="14" applyNumberFormat="1" applyFont="1" applyFill="1" applyBorder="1" applyAlignment="1" applyProtection="1">
      <alignment vertical="center"/>
      <protection locked="0"/>
    </xf>
    <xf numFmtId="184" fontId="7" fillId="2" borderId="57" xfId="14" applyNumberFormat="1" applyFont="1" applyFill="1" applyBorder="1" applyAlignment="1" applyProtection="1">
      <alignment vertical="center"/>
      <protection locked="0"/>
    </xf>
    <xf numFmtId="0" fontId="7" fillId="2" borderId="12" xfId="14" applyFont="1" applyFill="1" applyBorder="1" applyAlignment="1" applyProtection="1">
      <alignment horizontal="center" vertical="center"/>
      <protection locked="0"/>
    </xf>
    <xf numFmtId="0" fontId="7" fillId="0" borderId="44" xfId="12" applyFont="1" applyFill="1" applyBorder="1" applyAlignment="1" applyProtection="1">
      <alignment vertical="center"/>
    </xf>
    <xf numFmtId="0" fontId="7" fillId="0" borderId="58" xfId="12" applyFont="1" applyFill="1" applyBorder="1" applyAlignment="1" applyProtection="1">
      <alignment vertical="center"/>
    </xf>
    <xf numFmtId="0" fontId="7" fillId="0" borderId="16" xfId="12" applyFont="1" applyFill="1" applyBorder="1" applyAlignment="1" applyProtection="1">
      <alignment vertical="center" wrapText="1"/>
    </xf>
    <xf numFmtId="0" fontId="7" fillId="0" borderId="59" xfId="12" applyFont="1" applyFill="1" applyBorder="1" applyAlignment="1" applyProtection="1">
      <alignment vertical="center"/>
    </xf>
    <xf numFmtId="0" fontId="7" fillId="0" borderId="54" xfId="12" applyFont="1" applyFill="1" applyBorder="1" applyAlignment="1" applyProtection="1">
      <alignment vertical="center"/>
    </xf>
    <xf numFmtId="0" fontId="7" fillId="0" borderId="55" xfId="12" applyFont="1" applyFill="1" applyBorder="1" applyAlignment="1" applyProtection="1">
      <alignment vertical="center"/>
    </xf>
    <xf numFmtId="0" fontId="7" fillId="0" borderId="42" xfId="12" applyFont="1" applyFill="1" applyBorder="1" applyAlignment="1" applyProtection="1">
      <alignment vertical="center"/>
    </xf>
    <xf numFmtId="0" fontId="7" fillId="0" borderId="41" xfId="12" applyFont="1" applyFill="1" applyBorder="1" applyAlignment="1" applyProtection="1">
      <alignment vertical="center" shrinkToFit="1"/>
    </xf>
    <xf numFmtId="49" fontId="17" fillId="0" borderId="0" xfId="12" applyNumberFormat="1" applyFont="1" applyFill="1" applyBorder="1" applyAlignment="1" applyProtection="1">
      <alignment horizontal="center" vertical="center" wrapText="1"/>
    </xf>
    <xf numFmtId="0" fontId="11" fillId="0" borderId="5" xfId="12" applyFont="1" applyFill="1" applyBorder="1" applyProtection="1"/>
    <xf numFmtId="0" fontId="11" fillId="0" borderId="0" xfId="12" applyFont="1" applyFill="1" applyBorder="1" applyProtection="1"/>
    <xf numFmtId="0" fontId="7" fillId="0" borderId="0" xfId="12" applyFont="1" applyFill="1" applyBorder="1" applyAlignment="1" applyProtection="1">
      <alignment vertical="top" wrapText="1"/>
    </xf>
    <xf numFmtId="0" fontId="7" fillId="0" borderId="1" xfId="12" applyFont="1" applyFill="1" applyBorder="1" applyAlignment="1" applyProtection="1">
      <alignment vertical="top" wrapText="1"/>
    </xf>
    <xf numFmtId="0" fontId="11" fillId="0" borderId="0" xfId="12" applyFont="1" applyFill="1" applyProtection="1"/>
    <xf numFmtId="0" fontId="7" fillId="0" borderId="3" xfId="12" applyFont="1" applyFill="1" applyBorder="1" applyAlignment="1" applyProtection="1">
      <alignment horizontal="center" vertical="center"/>
    </xf>
    <xf numFmtId="0" fontId="7" fillId="0" borderId="0" xfId="12" applyFont="1" applyFill="1" applyBorder="1" applyAlignment="1" applyProtection="1">
      <alignment horizontal="left" vertical="top" wrapText="1"/>
    </xf>
    <xf numFmtId="0" fontId="7" fillId="2" borderId="16" xfId="14" applyFont="1" applyFill="1" applyBorder="1" applyAlignment="1" applyProtection="1">
      <alignment horizontal="center" vertical="center"/>
      <protection locked="0"/>
    </xf>
    <xf numFmtId="0" fontId="7" fillId="2" borderId="60" xfId="14" applyFont="1" applyFill="1" applyBorder="1" applyAlignment="1" applyProtection="1">
      <alignment horizontal="center" vertical="center" shrinkToFit="1"/>
      <protection locked="0"/>
    </xf>
    <xf numFmtId="0" fontId="7" fillId="2" borderId="61" xfId="14" applyFont="1" applyFill="1" applyBorder="1" applyAlignment="1" applyProtection="1">
      <alignment horizontal="center" vertical="center" shrinkToFit="1"/>
      <protection locked="0"/>
    </xf>
    <xf numFmtId="0" fontId="7" fillId="2" borderId="16" xfId="14" applyFont="1" applyFill="1" applyBorder="1" applyAlignment="1" applyProtection="1">
      <alignment horizontal="center" vertical="center" shrinkToFit="1"/>
      <protection locked="0"/>
    </xf>
    <xf numFmtId="0" fontId="7" fillId="2" borderId="31" xfId="14" applyFont="1" applyFill="1" applyBorder="1" applyAlignment="1" applyProtection="1">
      <alignment horizontal="center" vertical="center"/>
      <protection locked="0"/>
    </xf>
    <xf numFmtId="186" fontId="7" fillId="0" borderId="12" xfId="14" applyNumberFormat="1" applyFont="1" applyFill="1" applyBorder="1" applyAlignment="1" applyProtection="1">
      <alignment horizontal="right" vertical="center"/>
    </xf>
    <xf numFmtId="184" fontId="7" fillId="0" borderId="57" xfId="14" applyNumberFormat="1" applyFont="1" applyFill="1" applyBorder="1" applyAlignment="1" applyProtection="1">
      <alignment vertical="center"/>
    </xf>
    <xf numFmtId="186" fontId="7" fillId="0" borderId="14" xfId="14" applyNumberFormat="1" applyFont="1" applyFill="1" applyBorder="1" applyAlignment="1" applyProtection="1">
      <alignment vertical="center"/>
    </xf>
    <xf numFmtId="186" fontId="7" fillId="0" borderId="24" xfId="14" applyNumberFormat="1" applyFont="1" applyFill="1" applyBorder="1" applyAlignment="1" applyProtection="1">
      <alignment vertical="center"/>
    </xf>
    <xf numFmtId="183" fontId="7" fillId="0" borderId="62" xfId="14" applyNumberFormat="1" applyFont="1" applyFill="1" applyBorder="1" applyAlignment="1" applyProtection="1">
      <alignment vertical="center"/>
    </xf>
    <xf numFmtId="186" fontId="7" fillId="0" borderId="63" xfId="14" applyNumberFormat="1" applyFont="1" applyFill="1" applyBorder="1" applyAlignment="1" applyProtection="1">
      <alignment vertical="center"/>
    </xf>
    <xf numFmtId="186" fontId="7" fillId="0" borderId="64" xfId="14" applyNumberFormat="1" applyFont="1" applyFill="1" applyBorder="1" applyAlignment="1" applyProtection="1">
      <alignment vertical="center"/>
    </xf>
    <xf numFmtId="183" fontId="7" fillId="0" borderId="65" xfId="14" applyNumberFormat="1" applyFont="1" applyFill="1" applyBorder="1" applyAlignment="1" applyProtection="1">
      <alignment vertical="center"/>
    </xf>
    <xf numFmtId="186" fontId="7" fillId="0" borderId="66" xfId="14" applyNumberFormat="1" applyFont="1" applyFill="1" applyBorder="1" applyAlignment="1" applyProtection="1">
      <alignment vertical="center"/>
    </xf>
    <xf numFmtId="186" fontId="7" fillId="0" borderId="12" xfId="14" applyNumberFormat="1" applyFont="1" applyFill="1" applyBorder="1" applyAlignment="1" applyProtection="1">
      <alignment vertical="center"/>
    </xf>
    <xf numFmtId="183" fontId="7" fillId="0" borderId="57" xfId="14" applyNumberFormat="1" applyFont="1" applyFill="1" applyBorder="1" applyAlignment="1" applyProtection="1">
      <alignment vertical="center"/>
    </xf>
    <xf numFmtId="186" fontId="7" fillId="0" borderId="67" xfId="14" applyNumberFormat="1" applyFont="1" applyFill="1" applyBorder="1" applyAlignment="1" applyProtection="1">
      <alignment vertical="center"/>
    </xf>
    <xf numFmtId="186" fontId="7" fillId="0" borderId="68" xfId="14" applyNumberFormat="1" applyFont="1" applyFill="1" applyBorder="1" applyAlignment="1" applyProtection="1">
      <alignment vertical="center"/>
    </xf>
    <xf numFmtId="186" fontId="7" fillId="0" borderId="69" xfId="14" applyNumberFormat="1" applyFont="1" applyFill="1" applyBorder="1" applyAlignment="1" applyProtection="1">
      <alignment vertical="center"/>
    </xf>
    <xf numFmtId="0" fontId="7" fillId="2" borderId="15" xfId="14" applyFont="1" applyFill="1" applyBorder="1" applyAlignment="1" applyProtection="1">
      <alignment horizontal="center" vertical="center"/>
      <protection locked="0"/>
    </xf>
    <xf numFmtId="0" fontId="7" fillId="2" borderId="21" xfId="14" applyFont="1" applyFill="1" applyBorder="1" applyAlignment="1" applyProtection="1">
      <alignment horizontal="center" vertical="center"/>
      <protection locked="0"/>
    </xf>
    <xf numFmtId="176" fontId="7" fillId="0" borderId="0" xfId="12" applyNumberFormat="1" applyFont="1" applyFill="1" applyBorder="1" applyAlignment="1" applyProtection="1">
      <alignment horizontal="left" vertical="center"/>
    </xf>
    <xf numFmtId="0" fontId="14" fillId="0" borderId="0" xfId="12" applyFont="1" applyFill="1" applyBorder="1" applyAlignment="1" applyProtection="1">
      <alignment horizontal="left" vertical="center"/>
    </xf>
    <xf numFmtId="0" fontId="8" fillId="0" borderId="3" xfId="16" applyBorder="1" applyAlignment="1" applyProtection="1">
      <alignment vertical="center"/>
    </xf>
    <xf numFmtId="0" fontId="25" fillId="0" borderId="0" xfId="12" applyFont="1" applyFill="1" applyBorder="1" applyAlignment="1" applyProtection="1">
      <alignment vertical="center"/>
    </xf>
    <xf numFmtId="0" fontId="7" fillId="0" borderId="59" xfId="12"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12" applyNumberFormat="1" applyFont="1" applyFill="1" applyBorder="1" applyAlignment="1" applyProtection="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Border="1" applyAlignment="1">
      <alignmen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6"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Alignment="1" applyProtection="1">
      <alignment horizontal="center" vertical="center"/>
    </xf>
    <xf numFmtId="0" fontId="29" fillId="0" borderId="0" xfId="0" applyFont="1" applyBorder="1" applyAlignment="1" applyProtection="1">
      <alignment horizontal="left" vertical="center"/>
    </xf>
    <xf numFmtId="0" fontId="26" fillId="0" borderId="0" xfId="0" applyFont="1" applyFill="1" applyBorder="1" applyAlignment="1" applyProtection="1">
      <alignment horizontal="center" vertical="center"/>
    </xf>
    <xf numFmtId="0" fontId="16" fillId="0" borderId="0" xfId="0" applyFont="1" applyBorder="1" applyProtection="1">
      <alignment vertical="center"/>
    </xf>
    <xf numFmtId="0" fontId="29" fillId="0" borderId="0" xfId="0" applyFont="1" applyAlignment="1" applyProtection="1">
      <alignment horizontal="left" vertical="center"/>
    </xf>
    <xf numFmtId="0" fontId="26"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0"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9" fillId="4" borderId="16" xfId="0" applyFont="1" applyFill="1" applyBorder="1" applyAlignment="1" applyProtection="1">
      <alignment horizontal="left" vertical="center"/>
    </xf>
    <xf numFmtId="0" fontId="33" fillId="5" borderId="15" xfId="0" applyNumberFormat="1" applyFont="1" applyFill="1" applyBorder="1" applyAlignment="1" applyProtection="1">
      <alignment vertical="center" wrapText="1"/>
    </xf>
    <xf numFmtId="0" fontId="0" fillId="5" borderId="13" xfId="0" applyFont="1" applyFill="1" applyBorder="1" applyAlignment="1" applyProtection="1">
      <alignment vertical="center"/>
    </xf>
    <xf numFmtId="0" fontId="29" fillId="4" borderId="15" xfId="0" applyFont="1" applyFill="1" applyBorder="1" applyAlignment="1" applyProtection="1">
      <alignment horizontal="center" vertical="center"/>
    </xf>
    <xf numFmtId="0" fontId="29" fillId="4" borderId="16" xfId="0" applyFont="1" applyFill="1" applyBorder="1" applyAlignment="1" applyProtection="1">
      <alignment horizontal="center" vertical="center"/>
    </xf>
    <xf numFmtId="0" fontId="7" fillId="0" borderId="2" xfId="12" applyFont="1" applyFill="1" applyBorder="1" applyAlignment="1" applyProtection="1">
      <alignment vertical="center" wrapText="1"/>
    </xf>
    <xf numFmtId="0" fontId="11" fillId="0" borderId="4" xfId="12" applyFont="1" applyFill="1" applyBorder="1" applyAlignment="1" applyProtection="1"/>
    <xf numFmtId="0" fontId="10" fillId="0" borderId="59" xfId="12" applyFont="1" applyFill="1" applyBorder="1" applyAlignment="1" applyProtection="1">
      <alignment vertical="center" textRotation="255" wrapText="1"/>
    </xf>
    <xf numFmtId="0" fontId="10" fillId="0" borderId="0" xfId="12" applyFont="1" applyFill="1" applyBorder="1" applyAlignment="1" applyProtection="1">
      <alignment vertical="center" textRotation="255" wrapText="1"/>
    </xf>
    <xf numFmtId="0" fontId="10" fillId="0" borderId="1" xfId="12" applyFont="1" applyFill="1" applyBorder="1" applyAlignment="1" applyProtection="1">
      <alignment vertical="center" textRotation="255" wrapText="1"/>
    </xf>
    <xf numFmtId="0" fontId="10" fillId="0" borderId="54" xfId="12" applyFont="1" applyFill="1" applyBorder="1" applyAlignment="1" applyProtection="1">
      <alignment vertical="center" textRotation="255" wrapText="1"/>
    </xf>
    <xf numFmtId="0" fontId="10" fillId="0" borderId="47" xfId="12" applyFont="1" applyFill="1" applyBorder="1" applyAlignment="1" applyProtection="1">
      <alignment vertical="center" textRotation="255" wrapText="1"/>
    </xf>
    <xf numFmtId="0" fontId="10" fillId="0" borderId="55" xfId="12" applyFont="1" applyFill="1" applyBorder="1" applyAlignment="1" applyProtection="1">
      <alignment vertical="center" textRotation="255" wrapText="1"/>
    </xf>
    <xf numFmtId="0" fontId="10" fillId="0" borderId="9" xfId="12" applyFont="1" applyFill="1" applyBorder="1" applyAlignment="1" applyProtection="1">
      <alignment vertical="center" wrapText="1"/>
    </xf>
    <xf numFmtId="0" fontId="10" fillId="0" borderId="50" xfId="12" applyFont="1" applyFill="1" applyBorder="1" applyAlignment="1" applyProtection="1">
      <alignment vertical="center" wrapText="1"/>
    </xf>
    <xf numFmtId="0" fontId="10" fillId="0" borderId="40" xfId="12" applyFont="1" applyFill="1" applyBorder="1" applyAlignment="1" applyProtection="1">
      <alignment vertical="center" wrapText="1"/>
    </xf>
    <xf numFmtId="0" fontId="26" fillId="0" borderId="70" xfId="0" applyFont="1" applyBorder="1" applyAlignment="1">
      <alignment horizontal="center"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7"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1" fillId="0" borderId="0" xfId="0" applyFont="1" applyAlignment="1">
      <alignment vertical="center"/>
    </xf>
    <xf numFmtId="0" fontId="31" fillId="4" borderId="7" xfId="0" applyFont="1" applyFill="1" applyBorder="1" applyAlignment="1">
      <alignment vertical="center"/>
    </xf>
    <xf numFmtId="189" fontId="31" fillId="4" borderId="8" xfId="0" applyNumberFormat="1" applyFont="1" applyFill="1" applyBorder="1" applyAlignment="1">
      <alignment vertical="center"/>
    </xf>
    <xf numFmtId="0" fontId="29" fillId="4" borderId="3" xfId="0" applyFont="1" applyFill="1" applyBorder="1" applyAlignment="1" applyProtection="1">
      <alignment vertical="center"/>
    </xf>
    <xf numFmtId="0" fontId="31" fillId="4" borderId="13" xfId="0" applyFont="1" applyFill="1" applyBorder="1" applyAlignment="1">
      <alignment vertical="center"/>
    </xf>
    <xf numFmtId="189" fontId="31" fillId="4" borderId="16"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9" fillId="4" borderId="7" xfId="0" applyFont="1" applyFill="1" applyBorder="1" applyAlignment="1" applyProtection="1">
      <alignment vertical="center"/>
    </xf>
    <xf numFmtId="0" fontId="32" fillId="4" borderId="6" xfId="0" applyFont="1" applyFill="1" applyBorder="1" applyAlignment="1">
      <alignment vertical="center"/>
    </xf>
    <xf numFmtId="0" fontId="31" fillId="0" borderId="70" xfId="0" applyFont="1" applyBorder="1" applyAlignment="1">
      <alignment horizontal="left" vertical="center"/>
    </xf>
    <xf numFmtId="0" fontId="41" fillId="0" borderId="70" xfId="0" applyFont="1" applyBorder="1" applyAlignment="1">
      <alignment vertical="center" wrapText="1"/>
    </xf>
    <xf numFmtId="0" fontId="31" fillId="4" borderId="6" xfId="0" applyFont="1" applyFill="1" applyBorder="1" applyAlignment="1">
      <alignment horizontal="left" vertical="center"/>
    </xf>
    <xf numFmtId="0" fontId="31" fillId="4" borderId="7" xfId="0" applyFont="1" applyFill="1" applyBorder="1" applyAlignment="1">
      <alignment horizontal="left" vertical="center"/>
    </xf>
    <xf numFmtId="0" fontId="31" fillId="4" borderId="8" xfId="0" applyFont="1" applyFill="1" applyBorder="1" applyAlignment="1">
      <alignment horizontal="left" vertical="center"/>
    </xf>
    <xf numFmtId="0" fontId="42" fillId="0" borderId="0" xfId="0" applyFont="1" applyAlignment="1">
      <alignment vertical="center" wrapText="1"/>
    </xf>
    <xf numFmtId="0" fontId="0" fillId="5" borderId="7" xfId="0" applyFont="1" applyFill="1" applyBorder="1" applyAlignment="1" applyProtection="1">
      <alignment vertical="center"/>
    </xf>
    <xf numFmtId="0" fontId="32" fillId="4" borderId="16" xfId="0" applyFont="1" applyFill="1" applyBorder="1" applyAlignment="1">
      <alignment vertical="center"/>
    </xf>
    <xf numFmtId="0" fontId="30" fillId="4" borderId="5" xfId="0" applyFont="1" applyFill="1" applyBorder="1" applyAlignment="1" applyProtection="1">
      <alignment vertical="center"/>
    </xf>
    <xf numFmtId="0" fontId="30" fillId="4" borderId="0" xfId="0" applyFont="1" applyFill="1" applyBorder="1" applyAlignment="1" applyProtection="1">
      <alignment vertical="center"/>
    </xf>
    <xf numFmtId="0" fontId="30" fillId="4" borderId="72" xfId="0" applyFont="1" applyFill="1" applyBorder="1" applyAlignment="1" applyProtection="1">
      <alignment vertical="center"/>
    </xf>
    <xf numFmtId="0" fontId="48" fillId="0" borderId="0" xfId="0" applyFont="1">
      <alignment vertical="center"/>
    </xf>
    <xf numFmtId="0" fontId="48" fillId="0" borderId="0" xfId="0" applyFont="1" applyAlignment="1">
      <alignment horizontal="right" vertical="center"/>
    </xf>
    <xf numFmtId="0" fontId="54" fillId="0" borderId="0" xfId="0" applyFont="1" applyAlignment="1">
      <alignment horizontal="center" vertical="center"/>
    </xf>
    <xf numFmtId="0" fontId="51" fillId="0" borderId="0" xfId="0" applyFont="1" applyBorder="1" applyAlignment="1">
      <alignment horizontal="center" vertical="center"/>
    </xf>
    <xf numFmtId="0" fontId="48" fillId="0" borderId="0" xfId="0" applyFont="1" applyBorder="1">
      <alignment vertical="center"/>
    </xf>
    <xf numFmtId="0" fontId="48" fillId="0" borderId="5" xfId="0" applyFont="1" applyBorder="1">
      <alignment vertical="center"/>
    </xf>
    <xf numFmtId="0" fontId="48" fillId="0" borderId="1" xfId="0" applyFont="1" applyBorder="1">
      <alignment vertical="center"/>
    </xf>
    <xf numFmtId="0" fontId="48" fillId="0" borderId="6" xfId="0" applyFont="1" applyBorder="1">
      <alignment vertical="center"/>
    </xf>
    <xf numFmtId="0" fontId="48" fillId="0" borderId="7" xfId="0" applyFont="1" applyBorder="1">
      <alignment vertical="center"/>
    </xf>
    <xf numFmtId="0" fontId="48" fillId="0" borderId="8" xfId="0" applyFont="1" applyBorder="1">
      <alignment vertical="center"/>
    </xf>
    <xf numFmtId="0" fontId="52" fillId="0" borderId="1" xfId="0" applyFont="1" applyBorder="1" applyAlignment="1">
      <alignment vertical="center"/>
    </xf>
    <xf numFmtId="0" fontId="52" fillId="0" borderId="0" xfId="0" applyFont="1" applyBorder="1" applyAlignment="1">
      <alignment vertical="center"/>
    </xf>
    <xf numFmtId="0" fontId="65"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7" fillId="0" borderId="0" xfId="0" applyFont="1" applyFill="1" applyBorder="1" applyAlignment="1">
      <alignment horizontal="center"/>
    </xf>
    <xf numFmtId="0" fontId="50" fillId="0" borderId="0" xfId="0" applyFont="1" applyAlignment="1">
      <alignment vertical="center"/>
    </xf>
    <xf numFmtId="0" fontId="31" fillId="4" borderId="79"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0" xfId="0" applyFont="1" applyFill="1" applyBorder="1" applyAlignment="1">
      <alignment horizontal="lef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80" fillId="0" borderId="0" xfId="12" applyFont="1" applyFill="1" applyBorder="1" applyAlignment="1" applyProtection="1">
      <alignment horizontal="right" vertical="center"/>
    </xf>
    <xf numFmtId="0" fontId="48" fillId="0" borderId="0" xfId="0" applyFont="1">
      <alignment vertical="center"/>
    </xf>
    <xf numFmtId="0" fontId="55" fillId="0" borderId="0" xfId="0" applyFont="1">
      <alignment vertical="center"/>
    </xf>
    <xf numFmtId="0" fontId="65" fillId="0" borderId="0" xfId="0" applyFont="1" applyFill="1">
      <alignment vertical="center"/>
    </xf>
    <xf numFmtId="0" fontId="0" fillId="0" borderId="0" xfId="0">
      <alignment vertical="center"/>
    </xf>
    <xf numFmtId="0" fontId="48" fillId="0" borderId="0" xfId="0" applyFont="1">
      <alignment vertical="center"/>
    </xf>
    <xf numFmtId="0" fontId="48" fillId="0" borderId="0" xfId="0" quotePrefix="1" applyFont="1">
      <alignment vertical="center"/>
    </xf>
    <xf numFmtId="0" fontId="7" fillId="0" borderId="16" xfId="12" applyFont="1" applyFill="1" applyBorder="1" applyAlignment="1" applyProtection="1">
      <alignment vertical="center"/>
    </xf>
    <xf numFmtId="0" fontId="7" fillId="0" borderId="15"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3" xfId="12" applyFont="1" applyFill="1" applyBorder="1" applyAlignment="1" applyProtection="1">
      <alignment vertical="center"/>
    </xf>
    <xf numFmtId="0" fontId="5" fillId="2" borderId="12" xfId="17" applyFill="1" applyBorder="1"/>
    <xf numFmtId="0" fontId="5" fillId="0" borderId="12" xfId="17" applyFont="1" applyBorder="1"/>
    <xf numFmtId="0" fontId="5" fillId="0" borderId="0" xfId="17"/>
    <xf numFmtId="0" fontId="5" fillId="0" borderId="12" xfId="17" applyBorder="1"/>
    <xf numFmtId="0" fontId="28" fillId="0" borderId="0" xfId="0" applyFont="1" applyAlignment="1">
      <alignment horizontal="left" vertical="center"/>
    </xf>
    <xf numFmtId="0" fontId="26" fillId="0" borderId="0" xfId="0" applyFont="1" applyAlignment="1">
      <alignment vertical="center"/>
    </xf>
    <xf numFmtId="0" fontId="83" fillId="0" borderId="0" xfId="0" applyFont="1" applyAlignment="1">
      <alignment horizontal="left" vertical="center"/>
    </xf>
    <xf numFmtId="0" fontId="38" fillId="14" borderId="192" xfId="0" applyNumberFormat="1" applyFont="1" applyFill="1" applyBorder="1" applyAlignment="1" applyProtection="1">
      <alignment horizontal="center" vertical="center"/>
      <protection locked="0"/>
    </xf>
    <xf numFmtId="0" fontId="48" fillId="0" borderId="0" xfId="0" applyFont="1" applyBorder="1" applyAlignment="1">
      <alignment vertical="center"/>
    </xf>
    <xf numFmtId="0" fontId="47" fillId="0" borderId="0" xfId="0" applyFont="1" applyAlignment="1">
      <alignment vertical="center"/>
    </xf>
    <xf numFmtId="0" fontId="48" fillId="0" borderId="0" xfId="0" applyFont="1" applyBorder="1" applyAlignment="1">
      <alignment horizontal="center" vertical="center"/>
    </xf>
    <xf numFmtId="38" fontId="51" fillId="0" borderId="0" xfId="8" applyFont="1" applyBorder="1" applyAlignment="1">
      <alignment horizontal="right" vertical="center"/>
    </xf>
    <xf numFmtId="0" fontId="48" fillId="0" borderId="2" xfId="0" applyFont="1" applyBorder="1">
      <alignment vertical="center"/>
    </xf>
    <xf numFmtId="0" fontId="48" fillId="0" borderId="3" xfId="0" applyFont="1" applyBorder="1">
      <alignment vertical="center"/>
    </xf>
    <xf numFmtId="0" fontId="48" fillId="0" borderId="4" xfId="0" applyFont="1" applyBorder="1">
      <alignment vertical="center"/>
    </xf>
    <xf numFmtId="0" fontId="31" fillId="0" borderId="70" xfId="0" applyFont="1" applyBorder="1" applyAlignment="1">
      <alignment horizontal="center" vertical="center"/>
    </xf>
    <xf numFmtId="0" fontId="29" fillId="0" borderId="16" xfId="0" applyFont="1" applyFill="1" applyBorder="1" applyAlignment="1" applyProtection="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0" fillId="0" borderId="0" xfId="0">
      <alignmen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85"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31" fillId="0" borderId="70" xfId="0" applyFont="1" applyBorder="1" applyAlignment="1">
      <alignment horizontal="center" vertical="center"/>
    </xf>
    <xf numFmtId="0" fontId="31" fillId="0" borderId="0" xfId="0" applyFont="1" applyAlignment="1">
      <alignment horizontal="center" vertical="center"/>
    </xf>
    <xf numFmtId="0" fontId="0" fillId="0" borderId="100" xfId="0" applyBorder="1">
      <alignment vertical="center"/>
    </xf>
    <xf numFmtId="0" fontId="26" fillId="0" borderId="100" xfId="0" applyFont="1" applyBorder="1" applyAlignment="1">
      <alignment horizontal="left" vertical="center"/>
    </xf>
    <xf numFmtId="0" fontId="26" fillId="0" borderId="100" xfId="0" applyFont="1" applyBorder="1" applyAlignment="1">
      <alignment vertical="center"/>
    </xf>
    <xf numFmtId="0" fontId="31" fillId="0" borderId="0" xfId="0" applyFont="1" applyAlignment="1">
      <alignment vertical="center" wrapText="1"/>
    </xf>
    <xf numFmtId="0" fontId="11" fillId="0" borderId="0" xfId="16" applyFont="1" applyBorder="1" applyAlignment="1" applyProtection="1">
      <alignment horizontal="distributed" vertical="center" wrapText="1"/>
    </xf>
    <xf numFmtId="0" fontId="11" fillId="0" borderId="0" xfId="16" applyFont="1" applyBorder="1" applyAlignment="1" applyProtection="1">
      <alignment vertical="center" wrapText="1"/>
      <protection locked="0"/>
    </xf>
    <xf numFmtId="0" fontId="11" fillId="0" borderId="0" xfId="16" applyFont="1" applyBorder="1" applyAlignment="1" applyProtection="1">
      <alignment horizontal="distributed" vertical="center"/>
    </xf>
    <xf numFmtId="0" fontId="8" fillId="0" borderId="0" xfId="16" applyAlignment="1" applyProtection="1">
      <alignment vertical="center"/>
    </xf>
    <xf numFmtId="0" fontId="11" fillId="0" borderId="0" xfId="16" applyFont="1" applyBorder="1" applyAlignment="1" applyProtection="1">
      <alignment vertical="center" shrinkToFit="1"/>
      <protection locked="0"/>
    </xf>
    <xf numFmtId="0" fontId="8" fillId="0" borderId="0" xfId="16" applyAlignment="1" applyProtection="1">
      <alignment vertical="center" shrinkToFit="1"/>
      <protection locked="0"/>
    </xf>
    <xf numFmtId="0" fontId="11" fillId="0" borderId="0" xfId="16" applyFont="1" applyAlignment="1" applyProtection="1">
      <alignment horizontal="distributed" vertical="center"/>
    </xf>
    <xf numFmtId="0" fontId="11" fillId="0" borderId="0" xfId="16" applyFont="1" applyBorder="1" applyAlignment="1" applyProtection="1">
      <alignment vertical="top"/>
      <protection locked="0"/>
    </xf>
    <xf numFmtId="0" fontId="8" fillId="0" borderId="0" xfId="16" applyBorder="1" applyAlignment="1" applyProtection="1">
      <alignment horizontal="distributed" vertical="center"/>
    </xf>
    <xf numFmtId="0" fontId="8" fillId="0" borderId="1" xfId="16" applyBorder="1" applyAlignment="1" applyProtection="1">
      <alignment horizontal="distributed" vertical="center"/>
    </xf>
    <xf numFmtId="0" fontId="8" fillId="0" borderId="7" xfId="16" applyBorder="1" applyAlignment="1" applyProtection="1">
      <alignment horizontal="distributed" vertical="center"/>
    </xf>
    <xf numFmtId="0" fontId="8" fillId="0" borderId="8" xfId="16" applyBorder="1" applyAlignment="1" applyProtection="1">
      <alignment horizontal="distributed" vertical="center"/>
    </xf>
    <xf numFmtId="0" fontId="11" fillId="0" borderId="3" xfId="16" applyFont="1" applyBorder="1" applyAlignment="1" applyProtection="1">
      <alignment horizontal="distributed" vertical="center" wrapText="1"/>
    </xf>
    <xf numFmtId="0" fontId="11" fillId="0" borderId="3" xfId="16" applyFont="1" applyBorder="1" applyAlignment="1" applyProtection="1">
      <alignment horizontal="distributed" vertical="center"/>
    </xf>
    <xf numFmtId="0" fontId="11" fillId="0" borderId="7" xfId="16" applyFont="1" applyBorder="1" applyAlignment="1" applyProtection="1">
      <alignment horizontal="distributed" vertical="center"/>
    </xf>
    <xf numFmtId="0" fontId="11" fillId="0" borderId="15" xfId="16" applyFont="1" applyBorder="1" applyProtection="1">
      <alignment vertical="center"/>
    </xf>
    <xf numFmtId="0" fontId="11" fillId="0" borderId="13" xfId="16" applyFont="1" applyBorder="1" applyProtection="1">
      <alignment vertical="center"/>
    </xf>
    <xf numFmtId="0" fontId="11" fillId="0" borderId="16" xfId="16" applyFont="1" applyBorder="1" applyProtection="1">
      <alignment vertical="center"/>
    </xf>
    <xf numFmtId="0" fontId="11" fillId="0" borderId="2" xfId="16" applyFont="1" applyBorder="1" applyAlignment="1" applyProtection="1">
      <alignment horizontal="left" vertical="center" shrinkToFit="1"/>
      <protection locked="0"/>
    </xf>
    <xf numFmtId="0" fontId="11" fillId="0" borderId="3" xfId="16" applyFont="1" applyBorder="1" applyAlignment="1" applyProtection="1">
      <alignment horizontal="left" vertical="center" shrinkToFit="1"/>
      <protection locked="0"/>
    </xf>
    <xf numFmtId="0" fontId="11" fillId="0" borderId="4" xfId="16" applyFont="1" applyBorder="1" applyAlignment="1" applyProtection="1">
      <alignment horizontal="left" vertical="center" shrinkToFit="1"/>
      <protection locked="0"/>
    </xf>
    <xf numFmtId="0" fontId="11" fillId="0" borderId="12" xfId="16" applyFont="1" applyBorder="1" applyAlignment="1" applyProtection="1">
      <alignment horizontal="left" vertical="center" shrinkToFit="1"/>
      <protection locked="0"/>
    </xf>
    <xf numFmtId="0" fontId="18" fillId="0" borderId="12" xfId="4" applyBorder="1" applyAlignment="1" applyProtection="1">
      <alignment horizontal="left" vertical="center" shrinkToFit="1"/>
      <protection locked="0"/>
    </xf>
    <xf numFmtId="49" fontId="11" fillId="0" borderId="2" xfId="16" applyNumberFormat="1" applyFont="1" applyBorder="1" applyAlignment="1" applyProtection="1">
      <alignment horizontal="left" vertical="center"/>
      <protection locked="0"/>
    </xf>
    <xf numFmtId="49" fontId="11" fillId="0" borderId="3" xfId="16" applyNumberFormat="1" applyFont="1" applyBorder="1" applyAlignment="1" applyProtection="1">
      <alignment horizontal="left" vertical="center"/>
      <protection locked="0"/>
    </xf>
    <xf numFmtId="49" fontId="11" fillId="0" borderId="4" xfId="16" applyNumberFormat="1" applyFont="1" applyBorder="1" applyAlignment="1" applyProtection="1">
      <alignment horizontal="left" vertical="center"/>
      <protection locked="0"/>
    </xf>
    <xf numFmtId="49" fontId="11" fillId="0" borderId="6" xfId="16" applyNumberFormat="1" applyFont="1" applyBorder="1" applyAlignment="1" applyProtection="1">
      <alignment horizontal="left" vertical="center"/>
      <protection locked="0"/>
    </xf>
    <xf numFmtId="49" fontId="11" fillId="0" borderId="7" xfId="16" applyNumberFormat="1" applyFont="1" applyBorder="1" applyAlignment="1" applyProtection="1">
      <alignment horizontal="left" vertical="center"/>
      <protection locked="0"/>
    </xf>
    <xf numFmtId="49" fontId="11" fillId="0" borderId="8" xfId="16" applyNumberFormat="1" applyFont="1" applyBorder="1" applyAlignment="1" applyProtection="1">
      <alignment horizontal="left" vertical="center"/>
      <protection locked="0"/>
    </xf>
    <xf numFmtId="0" fontId="11" fillId="0" borderId="0" xfId="16" applyFont="1" applyBorder="1" applyAlignment="1" applyProtection="1">
      <alignment horizontal="justify" vertical="center" wrapText="1"/>
    </xf>
    <xf numFmtId="0" fontId="11" fillId="0" borderId="2" xfId="16" applyFont="1" applyBorder="1" applyAlignment="1" applyProtection="1">
      <alignment horizontal="right" vertical="center" shrinkToFit="1"/>
      <protection locked="0"/>
    </xf>
    <xf numFmtId="0" fontId="8" fillId="0" borderId="3" xfId="16" applyBorder="1" applyAlignment="1" applyProtection="1">
      <alignment horizontal="right" vertical="center" shrinkToFit="1"/>
      <protection locked="0"/>
    </xf>
    <xf numFmtId="0" fontId="8" fillId="0" borderId="6" xfId="16" applyBorder="1" applyAlignment="1" applyProtection="1">
      <alignment horizontal="right" vertical="center" shrinkToFit="1"/>
      <protection locked="0"/>
    </xf>
    <xf numFmtId="0" fontId="8" fillId="0" borderId="7" xfId="16" applyBorder="1" applyAlignment="1" applyProtection="1">
      <alignment horizontal="right" vertical="center" shrinkToFit="1"/>
      <protection locked="0"/>
    </xf>
    <xf numFmtId="0" fontId="23" fillId="0" borderId="0" xfId="16" applyFont="1" applyBorder="1" applyAlignment="1" applyProtection="1">
      <alignment horizontal="center" vertical="center"/>
    </xf>
    <xf numFmtId="0" fontId="11" fillId="0" borderId="3" xfId="16" applyFont="1" applyBorder="1" applyAlignment="1" applyProtection="1">
      <alignment horizontal="center" vertical="center" shrinkToFit="1"/>
      <protection locked="0"/>
    </xf>
    <xf numFmtId="0" fontId="8" fillId="0" borderId="7" xfId="16" applyBorder="1" applyAlignment="1" applyProtection="1">
      <alignment horizontal="center" vertical="center" shrinkToFit="1"/>
      <protection locked="0"/>
    </xf>
    <xf numFmtId="0" fontId="11" fillId="0" borderId="6" xfId="16" applyFont="1" applyBorder="1" applyAlignment="1" applyProtection="1">
      <alignment horizontal="left" vertical="center" shrinkToFit="1"/>
      <protection locked="0"/>
    </xf>
    <xf numFmtId="0" fontId="11" fillId="0" borderId="7" xfId="16" applyFont="1" applyBorder="1" applyAlignment="1" applyProtection="1">
      <alignment horizontal="left" vertical="center" shrinkToFit="1"/>
      <protection locked="0"/>
    </xf>
    <xf numFmtId="0" fontId="11" fillId="0" borderId="8" xfId="16" applyFont="1" applyBorder="1" applyAlignment="1" applyProtection="1">
      <alignment horizontal="left" vertical="center" shrinkToFit="1"/>
      <protection locked="0"/>
    </xf>
    <xf numFmtId="0" fontId="11" fillId="0" borderId="2" xfId="16" applyFont="1" applyBorder="1" applyAlignment="1" applyProtection="1">
      <alignment vertical="center" wrapText="1"/>
    </xf>
    <xf numFmtId="0" fontId="11" fillId="0" borderId="3" xfId="16" applyFont="1" applyBorder="1" applyAlignment="1" applyProtection="1">
      <alignment vertical="center" wrapText="1"/>
    </xf>
    <xf numFmtId="0" fontId="11" fillId="0" borderId="4" xfId="16" applyFont="1" applyBorder="1" applyAlignment="1" applyProtection="1">
      <alignment vertical="center" wrapText="1"/>
    </xf>
    <xf numFmtId="0" fontId="11" fillId="0" borderId="6" xfId="16" applyFont="1" applyBorder="1" applyAlignment="1" applyProtection="1">
      <alignment vertical="center" wrapText="1"/>
    </xf>
    <xf numFmtId="0" fontId="11" fillId="0" borderId="7" xfId="16" applyFont="1" applyBorder="1" applyAlignment="1" applyProtection="1">
      <alignment vertical="center" wrapText="1"/>
    </xf>
    <xf numFmtId="0" fontId="11" fillId="0" borderId="8" xfId="16" applyFont="1" applyBorder="1" applyAlignment="1" applyProtection="1">
      <alignment vertical="center" wrapText="1"/>
    </xf>
    <xf numFmtId="49" fontId="11" fillId="0" borderId="3" xfId="16" applyNumberFormat="1" applyFont="1" applyBorder="1" applyAlignment="1" applyProtection="1">
      <alignment vertical="center" shrinkToFit="1"/>
      <protection locked="0"/>
    </xf>
    <xf numFmtId="49" fontId="8" fillId="0" borderId="3" xfId="16" applyNumberFormat="1" applyBorder="1" applyAlignment="1" applyProtection="1">
      <alignment vertical="center" shrinkToFit="1"/>
      <protection locked="0"/>
    </xf>
    <xf numFmtId="49" fontId="8" fillId="0" borderId="4" xfId="16" applyNumberFormat="1" applyBorder="1" applyAlignment="1" applyProtection="1">
      <alignment vertical="center" shrinkToFit="1"/>
      <protection locked="0"/>
    </xf>
    <xf numFmtId="49" fontId="8" fillId="0" borderId="7" xfId="16" applyNumberFormat="1" applyBorder="1" applyAlignment="1" applyProtection="1">
      <alignment vertical="center" shrinkToFit="1"/>
      <protection locked="0"/>
    </xf>
    <xf numFmtId="49" fontId="8" fillId="0" borderId="8" xfId="16" applyNumberFormat="1" applyBorder="1" applyAlignment="1" applyProtection="1">
      <alignment vertical="center" shrinkToFit="1"/>
      <protection locked="0"/>
    </xf>
    <xf numFmtId="176" fontId="7" fillId="0" borderId="83" xfId="12" applyNumberFormat="1" applyFont="1" applyFill="1" applyBorder="1" applyAlignment="1" applyProtection="1">
      <alignment horizontal="center" vertical="center"/>
    </xf>
    <xf numFmtId="176" fontId="7" fillId="0" borderId="49" xfId="12"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82" xfId="0" applyNumberFormat="1" applyFont="1" applyFill="1" applyBorder="1" applyAlignment="1" applyProtection="1">
      <alignment horizontal="center" vertical="center"/>
    </xf>
    <xf numFmtId="0" fontId="8" fillId="0" borderId="16" xfId="12" applyFont="1" applyFill="1" applyBorder="1" applyAlignment="1" applyProtection="1">
      <alignment horizontal="center" vertical="center"/>
    </xf>
    <xf numFmtId="0" fontId="8" fillId="0" borderId="14" xfId="12" applyFont="1" applyFill="1" applyBorder="1" applyAlignment="1" applyProtection="1">
      <alignment horizontal="center" vertical="center"/>
    </xf>
    <xf numFmtId="0" fontId="7" fillId="0" borderId="12" xfId="12" applyFont="1" applyFill="1" applyBorder="1" applyAlignment="1" applyProtection="1">
      <alignment horizontal="center" vertical="center" wrapText="1"/>
    </xf>
    <xf numFmtId="176" fontId="7" fillId="0" borderId="13" xfId="12" applyNumberFormat="1" applyFont="1" applyFill="1" applyBorder="1" applyAlignment="1" applyProtection="1">
      <alignment horizontal="right" vertical="center"/>
    </xf>
    <xf numFmtId="0" fontId="10" fillId="0" borderId="13" xfId="12" applyFont="1" applyFill="1" applyBorder="1" applyAlignment="1" applyProtection="1">
      <alignment horizontal="distributed" vertical="center" shrinkToFit="1"/>
    </xf>
    <xf numFmtId="0" fontId="7" fillId="0" borderId="12" xfId="12" applyFont="1" applyFill="1" applyBorder="1" applyAlignment="1" applyProtection="1">
      <alignment horizontal="center" vertical="center"/>
    </xf>
    <xf numFmtId="0" fontId="7" fillId="0" borderId="15" xfId="12" applyFont="1" applyFill="1" applyBorder="1" applyAlignment="1" applyProtection="1">
      <alignment horizontal="center" vertical="center"/>
    </xf>
    <xf numFmtId="176" fontId="7" fillId="2" borderId="3" xfId="12" applyNumberFormat="1" applyFont="1" applyFill="1" applyBorder="1" applyAlignment="1" applyProtection="1">
      <alignment horizontal="right" vertical="center"/>
      <protection locked="0"/>
    </xf>
    <xf numFmtId="176" fontId="7" fillId="2" borderId="13" xfId="12" applyNumberFormat="1" applyFont="1" applyFill="1" applyBorder="1" applyAlignment="1" applyProtection="1">
      <alignment horizontal="right" vertical="center"/>
      <protection locked="0"/>
    </xf>
    <xf numFmtId="176" fontId="7" fillId="0" borderId="43" xfId="12" applyNumberFormat="1" applyFont="1" applyFill="1" applyBorder="1" applyAlignment="1" applyProtection="1">
      <alignment horizontal="center" vertical="center" shrinkToFit="1"/>
    </xf>
    <xf numFmtId="176" fontId="7" fillId="0" borderId="41" xfId="12" applyNumberFormat="1" applyFont="1" applyFill="1" applyBorder="1" applyAlignment="1" applyProtection="1">
      <alignment horizontal="center" vertical="center" shrinkToFit="1"/>
    </xf>
    <xf numFmtId="0" fontId="10" fillId="0" borderId="3" xfId="12" applyFont="1" applyFill="1" applyBorder="1" applyAlignment="1" applyProtection="1">
      <alignment horizontal="distributed" vertical="center"/>
    </xf>
    <xf numFmtId="0" fontId="7" fillId="0" borderId="43" xfId="12" applyFont="1" applyFill="1" applyBorder="1" applyAlignment="1" applyProtection="1">
      <alignment horizontal="distributed" vertical="center"/>
    </xf>
    <xf numFmtId="0" fontId="7" fillId="0" borderId="83" xfId="12" applyFont="1" applyFill="1" applyBorder="1" applyAlignment="1" applyProtection="1">
      <alignment horizontal="distributed" vertical="center" shrinkToFit="1"/>
    </xf>
    <xf numFmtId="180" fontId="10" fillId="0" borderId="83" xfId="12" applyNumberFormat="1" applyFont="1" applyFill="1" applyBorder="1" applyAlignment="1" applyProtection="1">
      <alignment horizontal="distributed" vertical="center"/>
    </xf>
    <xf numFmtId="176" fontId="7" fillId="0" borderId="83" xfId="12" applyNumberFormat="1" applyFont="1" applyFill="1" applyBorder="1" applyAlignment="1" applyProtection="1">
      <alignment horizontal="right" vertical="center"/>
    </xf>
    <xf numFmtId="0" fontId="8" fillId="0" borderId="51" xfId="12" applyFont="1" applyFill="1" applyBorder="1" applyAlignment="1" applyProtection="1">
      <alignment horizontal="center" vertical="center"/>
    </xf>
    <xf numFmtId="0" fontId="8" fillId="0" borderId="83" xfId="12" applyFont="1" applyFill="1" applyBorder="1" applyAlignment="1" applyProtection="1">
      <alignment horizontal="center" vertical="center"/>
    </xf>
    <xf numFmtId="0" fontId="8" fillId="0" borderId="88" xfId="12" applyFont="1" applyFill="1" applyBorder="1" applyAlignment="1" applyProtection="1">
      <alignment horizontal="center" vertical="center"/>
    </xf>
    <xf numFmtId="0" fontId="8" fillId="0" borderId="42" xfId="12" applyFont="1" applyFill="1" applyBorder="1" applyAlignment="1" applyProtection="1">
      <alignment horizontal="center" vertical="center"/>
    </xf>
    <xf numFmtId="0" fontId="8" fillId="0" borderId="43" xfId="12" applyFont="1" applyFill="1" applyBorder="1" applyAlignment="1" applyProtection="1">
      <alignment horizontal="center" vertical="center"/>
    </xf>
    <xf numFmtId="0" fontId="8" fillId="0" borderId="81" xfId="12" applyFont="1" applyFill="1" applyBorder="1" applyAlignment="1" applyProtection="1">
      <alignment horizontal="center" vertical="center"/>
    </xf>
    <xf numFmtId="0" fontId="10" fillId="0" borderId="43" xfId="12" applyFont="1" applyFill="1" applyBorder="1" applyAlignment="1" applyProtection="1">
      <alignment horizontal="distributed" vertical="center" wrapText="1" shrinkToFit="1"/>
    </xf>
    <xf numFmtId="176" fontId="7" fillId="0" borderId="43" xfId="12" applyNumberFormat="1" applyFont="1" applyFill="1" applyBorder="1" applyAlignment="1" applyProtection="1">
      <alignment horizontal="right" vertical="center" shrinkToFit="1"/>
    </xf>
    <xf numFmtId="176" fontId="7" fillId="0" borderId="2" xfId="12" applyNumberFormat="1" applyFont="1" applyFill="1" applyBorder="1" applyAlignment="1" applyProtection="1">
      <alignment horizontal="center" vertical="center"/>
    </xf>
    <xf numFmtId="0" fontId="7" fillId="0" borderId="3" xfId="12" applyFont="1" applyFill="1" applyBorder="1" applyAlignment="1" applyProtection="1">
      <alignment horizontal="center" vertical="center"/>
    </xf>
    <xf numFmtId="0" fontId="7" fillId="0" borderId="13" xfId="12" applyFont="1" applyFill="1" applyBorder="1" applyAlignment="1" applyProtection="1">
      <alignment horizontal="center" vertical="center"/>
    </xf>
    <xf numFmtId="0" fontId="7" fillId="0" borderId="82" xfId="12" applyFont="1" applyFill="1" applyBorder="1" applyAlignment="1" applyProtection="1">
      <alignment horizontal="center" vertical="center"/>
    </xf>
    <xf numFmtId="0" fontId="7" fillId="0" borderId="3" xfId="12" applyFont="1" applyFill="1" applyBorder="1" applyAlignment="1" applyProtection="1">
      <alignment horizontal="distributed" vertical="center" wrapText="1"/>
    </xf>
    <xf numFmtId="0" fontId="21" fillId="2" borderId="15" xfId="0" applyNumberFormat="1" applyFont="1" applyFill="1" applyBorder="1" applyAlignment="1" applyProtection="1">
      <alignment horizontal="center" vertical="center" shrinkToFit="1"/>
      <protection locked="0"/>
    </xf>
    <xf numFmtId="0" fontId="21" fillId="2" borderId="13" xfId="0" applyNumberFormat="1" applyFont="1" applyFill="1" applyBorder="1" applyAlignment="1" applyProtection="1">
      <alignment horizontal="center" vertical="center" shrinkToFit="1"/>
      <protection locked="0"/>
    </xf>
    <xf numFmtId="0" fontId="21" fillId="2" borderId="16" xfId="0" applyNumberFormat="1" applyFont="1" applyFill="1" applyBorder="1" applyAlignment="1" applyProtection="1">
      <alignment horizontal="center" vertical="center" shrinkToFit="1"/>
      <protection locked="0"/>
    </xf>
    <xf numFmtId="0" fontId="7" fillId="2" borderId="51" xfId="12" applyFont="1" applyFill="1" applyBorder="1" applyAlignment="1" applyProtection="1">
      <alignment horizontal="left" vertical="center"/>
      <protection locked="0"/>
    </xf>
    <xf numFmtId="0" fontId="7" fillId="2" borderId="83" xfId="12" applyFont="1" applyFill="1" applyBorder="1" applyAlignment="1" applyProtection="1">
      <alignment horizontal="left" vertical="center"/>
      <protection locked="0"/>
    </xf>
    <xf numFmtId="0" fontId="7" fillId="2" borderId="88" xfId="12" applyFont="1" applyFill="1" applyBorder="1" applyAlignment="1" applyProtection="1">
      <alignment horizontal="left" vertical="center"/>
      <protection locked="0"/>
    </xf>
    <xf numFmtId="0" fontId="7" fillId="12" borderId="15" xfId="12" applyFont="1" applyFill="1" applyBorder="1" applyAlignment="1" applyProtection="1">
      <alignment horizontal="center" vertical="center"/>
      <protection locked="0"/>
    </xf>
    <xf numFmtId="0" fontId="7" fillId="12" borderId="13" xfId="12" applyFont="1" applyFill="1" applyBorder="1" applyAlignment="1" applyProtection="1">
      <alignment horizontal="center" vertical="center"/>
      <protection locked="0"/>
    </xf>
    <xf numFmtId="0" fontId="7" fillId="12" borderId="16" xfId="12" applyFont="1" applyFill="1" applyBorder="1" applyAlignment="1" applyProtection="1">
      <alignment horizontal="center" vertical="center"/>
      <protection locked="0"/>
    </xf>
    <xf numFmtId="0" fontId="9" fillId="0" borderId="0" xfId="12" applyFont="1" applyFill="1" applyBorder="1" applyAlignment="1" applyProtection="1">
      <alignment horizontal="center" vertical="center"/>
    </xf>
    <xf numFmtId="0" fontId="7" fillId="2" borderId="52" xfId="12" applyFont="1" applyFill="1" applyBorder="1" applyAlignment="1" applyProtection="1">
      <alignment horizontal="left" vertical="center" wrapText="1"/>
      <protection locked="0"/>
    </xf>
    <xf numFmtId="0" fontId="7" fillId="2" borderId="84" xfId="12" applyFont="1" applyFill="1" applyBorder="1" applyAlignment="1" applyProtection="1">
      <alignment horizontal="left" vertical="center" wrapText="1"/>
      <protection locked="0"/>
    </xf>
    <xf numFmtId="0" fontId="7" fillId="2" borderId="85" xfId="12" applyFont="1" applyFill="1" applyBorder="1" applyAlignment="1" applyProtection="1">
      <alignment horizontal="left" vertical="center" wrapText="1"/>
      <protection locked="0"/>
    </xf>
    <xf numFmtId="0" fontId="7" fillId="0" borderId="52" xfId="12" applyFont="1" applyFill="1" applyBorder="1" applyAlignment="1" applyProtection="1">
      <alignment horizontal="center" vertical="center"/>
    </xf>
    <xf numFmtId="0" fontId="7" fillId="0" borderId="84" xfId="12" applyFont="1" applyFill="1" applyBorder="1" applyAlignment="1" applyProtection="1">
      <alignment horizontal="center" vertical="center"/>
    </xf>
    <xf numFmtId="0" fontId="7" fillId="0" borderId="85" xfId="12" applyFont="1" applyFill="1" applyBorder="1" applyAlignment="1" applyProtection="1">
      <alignment horizontal="center" vertical="center"/>
    </xf>
    <xf numFmtId="0" fontId="7" fillId="0" borderId="52" xfId="12" applyNumberFormat="1" applyFont="1" applyFill="1" applyBorder="1" applyAlignment="1" applyProtection="1">
      <alignment horizontal="center" vertical="center"/>
    </xf>
    <xf numFmtId="0" fontId="7" fillId="0" borderId="84" xfId="12" applyNumberFormat="1" applyFont="1" applyFill="1" applyBorder="1" applyAlignment="1" applyProtection="1">
      <alignment horizontal="center" vertical="center"/>
    </xf>
    <xf numFmtId="0" fontId="7" fillId="0" borderId="85" xfId="12" applyNumberFormat="1" applyFont="1" applyFill="1" applyBorder="1" applyAlignment="1" applyProtection="1">
      <alignment horizontal="center" vertical="center"/>
    </xf>
    <xf numFmtId="0" fontId="7" fillId="0" borderId="83" xfId="12" applyFont="1" applyFill="1" applyBorder="1" applyAlignment="1" applyProtection="1">
      <alignment horizontal="distributed" vertical="center" wrapText="1"/>
    </xf>
    <xf numFmtId="0" fontId="0" fillId="0" borderId="83" xfId="0" applyBorder="1" applyProtection="1">
      <alignment vertical="center"/>
    </xf>
    <xf numFmtId="0" fontId="7" fillId="0" borderId="86" xfId="12" applyFont="1" applyFill="1" applyBorder="1" applyAlignment="1" applyProtection="1">
      <alignment horizontal="left" vertical="center"/>
    </xf>
    <xf numFmtId="0" fontId="7" fillId="0" borderId="87" xfId="12" applyFont="1" applyFill="1" applyBorder="1" applyAlignment="1" applyProtection="1">
      <alignment horizontal="left" vertical="center"/>
    </xf>
    <xf numFmtId="0" fontId="7" fillId="0" borderId="16" xfId="0" applyNumberFormat="1" applyFont="1" applyFill="1" applyBorder="1" applyAlignment="1" applyProtection="1">
      <alignment horizontal="center" vertical="center"/>
    </xf>
    <xf numFmtId="0" fontId="10" fillId="0" borderId="13" xfId="12" applyFont="1" applyFill="1" applyBorder="1" applyAlignment="1" applyProtection="1">
      <alignment horizontal="distributed" vertical="center"/>
    </xf>
    <xf numFmtId="0" fontId="7" fillId="0" borderId="58" xfId="12" applyFont="1" applyFill="1" applyBorder="1" applyAlignment="1" applyProtection="1">
      <alignment horizontal="center" vertical="center" textRotation="255"/>
    </xf>
    <xf numFmtId="0" fontId="7" fillId="0" borderId="3" xfId="12" applyFont="1" applyFill="1" applyBorder="1" applyAlignment="1" applyProtection="1">
      <alignment horizontal="center" vertical="center" textRotation="255"/>
    </xf>
    <xf numFmtId="0" fontId="7" fillId="0" borderId="4" xfId="12" applyFont="1" applyFill="1" applyBorder="1" applyAlignment="1" applyProtection="1">
      <alignment horizontal="center" vertical="center" textRotation="255"/>
    </xf>
    <xf numFmtId="0" fontId="7" fillId="0" borderId="59" xfId="12" applyFont="1" applyFill="1" applyBorder="1" applyAlignment="1" applyProtection="1">
      <alignment horizontal="center" vertical="center" textRotation="255"/>
    </xf>
    <xf numFmtId="0" fontId="7" fillId="0" borderId="0" xfId="12" applyFont="1" applyFill="1" applyBorder="1" applyAlignment="1" applyProtection="1">
      <alignment horizontal="center" vertical="center" textRotation="255"/>
    </xf>
    <xf numFmtId="0" fontId="7" fillId="0" borderId="1" xfId="12" applyFont="1" applyFill="1" applyBorder="1" applyAlignment="1" applyProtection="1">
      <alignment horizontal="center" vertical="center" textRotation="255"/>
    </xf>
    <xf numFmtId="0" fontId="7" fillId="0" borderId="11" xfId="12" applyFont="1" applyFill="1" applyBorder="1" applyAlignment="1" applyProtection="1">
      <alignment horizontal="center" vertical="center" textRotation="255"/>
    </xf>
    <xf numFmtId="0" fontId="7" fillId="0" borderId="7" xfId="12" applyFont="1" applyFill="1" applyBorder="1" applyAlignment="1" applyProtection="1">
      <alignment horizontal="center" vertical="center" textRotation="255"/>
    </xf>
    <xf numFmtId="0" fontId="7" fillId="0" borderId="8" xfId="12" applyFont="1" applyFill="1" applyBorder="1" applyAlignment="1" applyProtection="1">
      <alignment horizontal="center" vertical="center" textRotation="255"/>
    </xf>
    <xf numFmtId="0" fontId="7" fillId="0" borderId="13" xfId="12" applyFont="1" applyFill="1" applyBorder="1" applyAlignment="1" applyProtection="1">
      <alignment horizontal="distributed" vertical="center"/>
    </xf>
    <xf numFmtId="0" fontId="7" fillId="0" borderId="43" xfId="12" applyFont="1" applyFill="1" applyBorder="1" applyAlignment="1" applyProtection="1">
      <alignment horizontal="distributed" vertical="center" wrapText="1"/>
    </xf>
    <xf numFmtId="0" fontId="7" fillId="0" borderId="42" xfId="12" applyFont="1" applyFill="1" applyBorder="1" applyAlignment="1" applyProtection="1">
      <alignment horizontal="left" vertical="center"/>
    </xf>
    <xf numFmtId="0" fontId="7" fillId="0" borderId="43" xfId="12" applyFont="1" applyFill="1" applyBorder="1" applyAlignment="1" applyProtection="1">
      <alignment horizontal="left" vertical="center"/>
    </xf>
    <xf numFmtId="0" fontId="7" fillId="0" borderId="81" xfId="12" applyFont="1" applyFill="1" applyBorder="1" applyAlignment="1" applyProtection="1">
      <alignment horizontal="left" vertical="center"/>
    </xf>
    <xf numFmtId="0" fontId="21" fillId="2" borderId="82" xfId="0" applyNumberFormat="1" applyFont="1" applyFill="1" applyBorder="1" applyAlignment="1" applyProtection="1">
      <alignment horizontal="center" vertical="center" shrinkToFit="1"/>
      <protection locked="0"/>
    </xf>
    <xf numFmtId="188" fontId="7" fillId="0" borderId="47" xfId="12" applyNumberFormat="1" applyFont="1" applyFill="1" applyBorder="1" applyAlignment="1" applyProtection="1">
      <alignment horizontal="left" vertical="center"/>
    </xf>
    <xf numFmtId="0" fontId="10" fillId="0" borderId="83" xfId="12" applyFont="1" applyFill="1" applyBorder="1" applyAlignment="1" applyProtection="1">
      <alignment horizontal="distributed" vertical="center"/>
    </xf>
    <xf numFmtId="0" fontId="7" fillId="0" borderId="47" xfId="12" applyFont="1" applyFill="1" applyBorder="1" applyAlignment="1" applyProtection="1">
      <alignment horizontal="center" vertical="center"/>
    </xf>
    <xf numFmtId="0" fontId="7" fillId="0" borderId="12" xfId="12" applyFont="1" applyFill="1" applyBorder="1" applyAlignment="1" applyProtection="1">
      <alignment horizontal="center" vertical="center" textRotation="255"/>
    </xf>
    <xf numFmtId="0" fontId="7" fillId="0" borderId="43" xfId="12" applyFont="1" applyFill="1" applyBorder="1" applyAlignment="1" applyProtection="1">
      <alignment horizontal="distributed" vertical="center" shrinkToFit="1"/>
    </xf>
    <xf numFmtId="0" fontId="10" fillId="2" borderId="42" xfId="12" applyFont="1" applyFill="1" applyBorder="1" applyAlignment="1" applyProtection="1">
      <alignment horizontal="left" vertical="center" wrapText="1"/>
      <protection locked="0"/>
    </xf>
    <xf numFmtId="0" fontId="10" fillId="2" borderId="43" xfId="12" applyFont="1" applyFill="1" applyBorder="1" applyAlignment="1" applyProtection="1">
      <alignment horizontal="left" vertical="center" wrapText="1"/>
      <protection locked="0"/>
    </xf>
    <xf numFmtId="0" fontId="10" fillId="2" borderId="81" xfId="12" applyFont="1" applyFill="1" applyBorder="1" applyAlignment="1" applyProtection="1">
      <alignment horizontal="left" vertical="center" wrapText="1"/>
      <protection locked="0"/>
    </xf>
    <xf numFmtId="0" fontId="7" fillId="0" borderId="0" xfId="12" applyFont="1" applyFill="1" applyBorder="1" applyAlignment="1" applyProtection="1">
      <alignment horizontal="left" vertical="center"/>
    </xf>
    <xf numFmtId="0" fontId="7" fillId="0" borderId="84" xfId="12" applyFont="1" applyFill="1" applyBorder="1" applyAlignment="1" applyProtection="1">
      <alignment horizontal="distributed" vertical="center" wrapText="1"/>
    </xf>
    <xf numFmtId="0" fontId="7" fillId="2" borderId="93" xfId="12" applyFont="1" applyFill="1" applyBorder="1" applyAlignment="1" applyProtection="1">
      <alignment horizontal="center" vertical="center"/>
      <protection locked="0"/>
    </xf>
    <xf numFmtId="0" fontId="7" fillId="2" borderId="84" xfId="12" applyFont="1" applyFill="1" applyBorder="1" applyAlignment="1" applyProtection="1">
      <alignment horizontal="center" vertical="center"/>
      <protection locked="0"/>
    </xf>
    <xf numFmtId="0" fontId="7" fillId="0" borderId="84" xfId="12" applyFont="1" applyFill="1" applyBorder="1" applyAlignment="1" applyProtection="1">
      <alignment horizontal="left" vertical="center"/>
    </xf>
    <xf numFmtId="0" fontId="7" fillId="0" borderId="85" xfId="12" applyFont="1" applyFill="1" applyBorder="1" applyAlignment="1" applyProtection="1">
      <alignment horizontal="left" vertical="center"/>
    </xf>
    <xf numFmtId="0" fontId="7" fillId="0" borderId="0" xfId="12" applyFont="1" applyFill="1" applyAlignment="1" applyProtection="1">
      <alignment horizontal="center" vertical="center"/>
    </xf>
    <xf numFmtId="0" fontId="10" fillId="0" borderId="10" xfId="12" applyFont="1" applyFill="1" applyBorder="1" applyAlignment="1" applyProtection="1">
      <alignment horizontal="distributed" vertical="center" wrapText="1"/>
    </xf>
    <xf numFmtId="0" fontId="7" fillId="2" borderId="89" xfId="12" applyFont="1" applyFill="1" applyBorder="1" applyAlignment="1" applyProtection="1">
      <alignment horizontal="left" vertical="center"/>
      <protection locked="0"/>
    </xf>
    <xf numFmtId="0" fontId="7" fillId="2" borderId="10" xfId="12" applyFont="1" applyFill="1" applyBorder="1" applyAlignment="1" applyProtection="1">
      <alignment horizontal="left" vertical="center"/>
      <protection locked="0"/>
    </xf>
    <xf numFmtId="0" fontId="7" fillId="2" borderId="90" xfId="12" applyFont="1" applyFill="1" applyBorder="1" applyAlignment="1" applyProtection="1">
      <alignment horizontal="left" vertical="center"/>
      <protection locked="0"/>
    </xf>
    <xf numFmtId="0" fontId="7" fillId="2" borderId="42" xfId="12" applyFont="1" applyFill="1" applyBorder="1" applyAlignment="1" applyProtection="1">
      <alignment horizontal="left" vertical="center"/>
      <protection locked="0"/>
    </xf>
    <xf numFmtId="0" fontId="7" fillId="2" borderId="43" xfId="12" applyFont="1" applyFill="1" applyBorder="1" applyAlignment="1" applyProtection="1">
      <alignment horizontal="left" vertical="center"/>
      <protection locked="0"/>
    </xf>
    <xf numFmtId="0" fontId="7" fillId="2" borderId="81" xfId="12" applyFont="1" applyFill="1" applyBorder="1" applyAlignment="1" applyProtection="1">
      <alignment horizontal="left" vertical="center"/>
      <protection locked="0"/>
    </xf>
    <xf numFmtId="0" fontId="10" fillId="0" borderId="13" xfId="12" applyFont="1" applyFill="1" applyBorder="1" applyAlignment="1" applyProtection="1">
      <alignment horizontal="distributed" vertical="center" wrapText="1"/>
    </xf>
    <xf numFmtId="0" fontId="7" fillId="2" borderId="15" xfId="12" applyFont="1" applyFill="1" applyBorder="1" applyAlignment="1" applyProtection="1">
      <alignment horizontal="left" vertical="center"/>
      <protection locked="0"/>
    </xf>
    <xf numFmtId="0" fontId="7" fillId="2" borderId="13" xfId="12" applyFont="1" applyFill="1" applyBorder="1" applyAlignment="1" applyProtection="1">
      <alignment horizontal="left" vertical="center"/>
      <protection locked="0"/>
    </xf>
    <xf numFmtId="0" fontId="7" fillId="2" borderId="82" xfId="12" applyFont="1" applyFill="1" applyBorder="1" applyAlignment="1" applyProtection="1">
      <alignment horizontal="left" vertical="center"/>
      <protection locked="0"/>
    </xf>
    <xf numFmtId="0" fontId="10" fillId="0" borderId="43" xfId="12" applyFont="1" applyFill="1" applyBorder="1" applyAlignment="1" applyProtection="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12" applyFont="1" applyFill="1" applyBorder="1" applyAlignment="1" applyProtection="1">
      <alignment horizontal="left" vertical="top" wrapText="1"/>
      <protection locked="0"/>
    </xf>
    <xf numFmtId="0" fontId="7" fillId="2" borderId="10" xfId="12" applyFont="1" applyFill="1" applyBorder="1" applyAlignment="1" applyProtection="1">
      <alignment horizontal="left" vertical="top" wrapText="1"/>
      <protection locked="0"/>
    </xf>
    <xf numFmtId="0" fontId="7" fillId="2" borderId="90" xfId="12" applyFont="1" applyFill="1" applyBorder="1" applyAlignment="1" applyProtection="1">
      <alignment horizontal="left" vertical="top" wrapText="1"/>
      <protection locked="0"/>
    </xf>
    <xf numFmtId="0" fontId="7" fillId="2" borderId="59" xfId="12" applyFont="1" applyFill="1" applyBorder="1" applyAlignment="1" applyProtection="1">
      <alignment horizontal="left" vertical="top" wrapText="1"/>
      <protection locked="0"/>
    </xf>
    <xf numFmtId="0" fontId="7" fillId="2" borderId="0" xfId="12" applyFont="1" applyFill="1" applyBorder="1" applyAlignment="1" applyProtection="1">
      <alignment horizontal="left" vertical="top" wrapText="1"/>
      <protection locked="0"/>
    </xf>
    <xf numFmtId="0" fontId="7" fillId="2" borderId="91" xfId="12" applyFont="1" applyFill="1" applyBorder="1" applyAlignment="1" applyProtection="1">
      <alignment horizontal="left" vertical="top" wrapText="1"/>
      <protection locked="0"/>
    </xf>
    <xf numFmtId="0" fontId="7" fillId="2" borderId="54" xfId="12" applyFont="1" applyFill="1" applyBorder="1" applyAlignment="1" applyProtection="1">
      <alignment horizontal="left" vertical="top" wrapText="1"/>
      <protection locked="0"/>
    </xf>
    <xf numFmtId="0" fontId="7" fillId="2" borderId="47" xfId="12" applyFont="1" applyFill="1" applyBorder="1" applyAlignment="1" applyProtection="1">
      <alignment horizontal="left" vertical="top" wrapText="1"/>
      <protection locked="0"/>
    </xf>
    <xf numFmtId="0" fontId="7" fillId="2" borderId="92" xfId="12" applyFont="1" applyFill="1" applyBorder="1" applyAlignment="1" applyProtection="1">
      <alignment horizontal="left" vertical="top" wrapText="1"/>
      <protection locked="0"/>
    </xf>
    <xf numFmtId="0" fontId="18" fillId="2" borderId="42" xfId="4" applyFill="1" applyBorder="1" applyAlignment="1" applyProtection="1">
      <alignment horizontal="left" vertical="center"/>
      <protection locked="0"/>
    </xf>
    <xf numFmtId="0" fontId="11" fillId="0" borderId="0" xfId="12" applyFont="1" applyFill="1" applyBorder="1" applyAlignment="1" applyProtection="1">
      <alignment horizontal="center" vertical="center"/>
    </xf>
    <xf numFmtId="0" fontId="7" fillId="0" borderId="0" xfId="12" applyFont="1" applyFill="1" applyBorder="1" applyAlignment="1" applyProtection="1">
      <alignment horizontal="center" vertical="center"/>
    </xf>
    <xf numFmtId="0" fontId="7" fillId="0" borderId="101" xfId="12" applyFont="1" applyFill="1" applyBorder="1" applyAlignment="1" applyProtection="1">
      <alignment horizontal="center" vertical="center" wrapText="1"/>
    </xf>
    <xf numFmtId="0" fontId="7" fillId="0" borderId="102" xfId="12" applyFont="1" applyFill="1" applyBorder="1" applyAlignment="1" applyProtection="1">
      <alignment horizontal="center" vertical="center" wrapText="1"/>
    </xf>
    <xf numFmtId="0" fontId="7" fillId="0" borderId="105" xfId="12" applyFont="1" applyFill="1" applyBorder="1" applyAlignment="1" applyProtection="1">
      <alignment horizontal="center" vertical="center" wrapText="1"/>
    </xf>
    <xf numFmtId="0" fontId="7" fillId="0" borderId="106" xfId="12" applyFont="1" applyFill="1" applyBorder="1" applyAlignment="1" applyProtection="1">
      <alignment horizontal="center" vertical="center" wrapText="1"/>
    </xf>
    <xf numFmtId="0" fontId="20" fillId="0" borderId="106" xfId="0" applyFont="1" applyFill="1" applyBorder="1" applyAlignment="1">
      <alignment horizontal="center" vertical="center" wrapText="1"/>
    </xf>
    <xf numFmtId="0" fontId="20" fillId="0" borderId="107" xfId="0" applyFont="1" applyFill="1" applyBorder="1" applyAlignment="1">
      <alignment horizontal="center" vertical="center" wrapText="1"/>
    </xf>
    <xf numFmtId="0" fontId="7" fillId="0" borderId="100" xfId="12" applyFont="1" applyFill="1" applyBorder="1" applyAlignment="1" applyProtection="1">
      <alignment horizontal="center" vertical="center"/>
    </xf>
    <xf numFmtId="0" fontId="5" fillId="0" borderId="44" xfId="12" applyNumberFormat="1" applyFont="1" applyFill="1" applyBorder="1" applyAlignment="1" applyProtection="1">
      <alignment horizontal="center" vertical="center"/>
    </xf>
    <xf numFmtId="0" fontId="5" fillId="0" borderId="13" xfId="12" applyNumberFormat="1" applyFont="1" applyFill="1" applyBorder="1" applyAlignment="1" applyProtection="1">
      <alignment horizontal="center" vertical="center"/>
    </xf>
    <xf numFmtId="0" fontId="5" fillId="0" borderId="82" xfId="12" applyNumberFormat="1" applyFont="1" applyFill="1" applyBorder="1" applyAlignment="1" applyProtection="1">
      <alignment horizontal="center" vertical="center"/>
    </xf>
    <xf numFmtId="0" fontId="5" fillId="0" borderId="96" xfId="12" applyFont="1" applyFill="1" applyBorder="1" applyAlignment="1" applyProtection="1">
      <alignment horizontal="center" vertical="center" wrapText="1"/>
    </xf>
    <xf numFmtId="0" fontId="5" fillId="0" borderId="108" xfId="12" applyFont="1" applyFill="1" applyBorder="1" applyAlignment="1" applyProtection="1">
      <alignment horizontal="center" vertical="center" wrapText="1"/>
    </xf>
    <xf numFmtId="0" fontId="5" fillId="0" borderId="94" xfId="12" applyFont="1" applyFill="1" applyBorder="1" applyAlignment="1" applyProtection="1">
      <alignment horizontal="center" vertical="center" wrapText="1"/>
    </xf>
    <xf numFmtId="0" fontId="5" fillId="0" borderId="40" xfId="12" applyNumberFormat="1" applyFont="1" applyFill="1" applyBorder="1" applyAlignment="1" applyProtection="1">
      <alignment horizontal="center" vertical="center"/>
    </xf>
    <xf numFmtId="0" fontId="5" fillId="0" borderId="43" xfId="12" applyNumberFormat="1" applyFont="1" applyFill="1" applyBorder="1" applyAlignment="1" applyProtection="1">
      <alignment horizontal="center" vertical="center"/>
    </xf>
    <xf numFmtId="0" fontId="5" fillId="0" borderId="81" xfId="12" applyNumberFormat="1" applyFont="1" applyFill="1" applyBorder="1" applyAlignment="1" applyProtection="1">
      <alignment horizontal="center" vertical="center"/>
    </xf>
    <xf numFmtId="0" fontId="5" fillId="0" borderId="12" xfId="12" applyFont="1" applyFill="1" applyBorder="1" applyAlignment="1" applyProtection="1">
      <alignment horizontal="center" vertical="center" wrapText="1"/>
    </xf>
    <xf numFmtId="0" fontId="7" fillId="0" borderId="9" xfId="12" applyFont="1" applyFill="1" applyBorder="1" applyAlignment="1" applyProtection="1">
      <alignment horizontal="center" vertical="center" wrapText="1"/>
    </xf>
    <xf numFmtId="0" fontId="7" fillId="0" borderId="10" xfId="12" applyFont="1" applyFill="1" applyBorder="1" applyAlignment="1" applyProtection="1">
      <alignment horizontal="center" vertical="center" wrapText="1"/>
    </xf>
    <xf numFmtId="0" fontId="7" fillId="0" borderId="90" xfId="12" applyFont="1" applyFill="1" applyBorder="1" applyAlignment="1" applyProtection="1">
      <alignment horizontal="center" vertical="center" wrapText="1"/>
    </xf>
    <xf numFmtId="0" fontId="7" fillId="0" borderId="54" xfId="12" applyFont="1" applyFill="1" applyBorder="1" applyAlignment="1" applyProtection="1">
      <alignment horizontal="center" vertical="center" wrapText="1"/>
    </xf>
    <xf numFmtId="0" fontId="7" fillId="0" borderId="47" xfId="12" applyFont="1" applyFill="1" applyBorder="1" applyAlignment="1" applyProtection="1">
      <alignment horizontal="center" vertical="center" wrapText="1"/>
    </xf>
    <xf numFmtId="0" fontId="7" fillId="0" borderId="92" xfId="12" applyFont="1" applyFill="1" applyBorder="1" applyAlignment="1" applyProtection="1">
      <alignment horizontal="center" vertical="center" wrapText="1"/>
    </xf>
    <xf numFmtId="0" fontId="5" fillId="0" borderId="14" xfId="12" applyFont="1" applyFill="1" applyBorder="1" applyAlignment="1" applyProtection="1">
      <alignment horizontal="center" vertical="center" wrapText="1"/>
    </xf>
    <xf numFmtId="0" fontId="5" fillId="0" borderId="99" xfId="12" applyFont="1" applyFill="1" applyBorder="1" applyAlignment="1" applyProtection="1">
      <alignment horizontal="center" vertical="center" wrapText="1"/>
    </xf>
    <xf numFmtId="0" fontId="0" fillId="0" borderId="0" xfId="0" applyFill="1" applyProtection="1">
      <alignment vertical="center"/>
    </xf>
    <xf numFmtId="9" fontId="11" fillId="0" borderId="0" xfId="12" applyNumberFormat="1" applyFont="1" applyFill="1" applyBorder="1" applyAlignment="1" applyProtection="1">
      <alignment horizontal="center" vertical="center"/>
    </xf>
    <xf numFmtId="0" fontId="7" fillId="2" borderId="9" xfId="12" applyFont="1" applyFill="1" applyBorder="1" applyAlignment="1" applyProtection="1">
      <alignment horizontal="left" vertical="center" wrapText="1"/>
      <protection locked="0"/>
    </xf>
    <xf numFmtId="0" fontId="7" fillId="2" borderId="10" xfId="12" applyFont="1" applyFill="1" applyBorder="1" applyAlignment="1" applyProtection="1">
      <alignment horizontal="left" vertical="center" wrapText="1"/>
      <protection locked="0"/>
    </xf>
    <xf numFmtId="0" fontId="7" fillId="2" borderId="90" xfId="12" applyFont="1" applyFill="1" applyBorder="1" applyAlignment="1" applyProtection="1">
      <alignment horizontal="left" vertical="center" wrapText="1"/>
      <protection locked="0"/>
    </xf>
    <xf numFmtId="0" fontId="7" fillId="2" borderId="59" xfId="12" applyFont="1" applyFill="1" applyBorder="1" applyAlignment="1" applyProtection="1">
      <alignment horizontal="left" vertical="center" wrapText="1"/>
      <protection locked="0"/>
    </xf>
    <xf numFmtId="0" fontId="7" fillId="2" borderId="0" xfId="12" applyFont="1" applyFill="1" applyBorder="1" applyAlignment="1" applyProtection="1">
      <alignment horizontal="left" vertical="center" wrapText="1"/>
      <protection locked="0"/>
    </xf>
    <xf numFmtId="0" fontId="7" fillId="2" borderId="91" xfId="12" applyFont="1" applyFill="1" applyBorder="1" applyAlignment="1" applyProtection="1">
      <alignment horizontal="left" vertical="center" wrapText="1"/>
      <protection locked="0"/>
    </xf>
    <xf numFmtId="0" fontId="7" fillId="2" borderId="54" xfId="12" applyFont="1" applyFill="1" applyBorder="1" applyAlignment="1" applyProtection="1">
      <alignment horizontal="left" vertical="center" wrapText="1"/>
      <protection locked="0"/>
    </xf>
    <xf numFmtId="0" fontId="7" fillId="2" borderId="47" xfId="12" applyFont="1" applyFill="1" applyBorder="1" applyAlignment="1" applyProtection="1">
      <alignment horizontal="left" vertical="center" wrapText="1"/>
      <protection locked="0"/>
    </xf>
    <xf numFmtId="0" fontId="7" fillId="2" borderId="92" xfId="12" applyFont="1" applyFill="1" applyBorder="1" applyAlignment="1" applyProtection="1">
      <alignment horizontal="left" vertical="center" wrapText="1"/>
      <protection locked="0"/>
    </xf>
    <xf numFmtId="0" fontId="7" fillId="0" borderId="100" xfId="12" applyFont="1" applyFill="1" applyBorder="1" applyAlignment="1" applyProtection="1">
      <alignment horizontal="center" vertical="center" wrapText="1"/>
    </xf>
    <xf numFmtId="0" fontId="5" fillId="0" borderId="100" xfId="12" applyNumberFormat="1" applyFont="1" applyFill="1" applyBorder="1" applyAlignment="1" applyProtection="1">
      <alignment horizontal="center" vertical="center"/>
    </xf>
    <xf numFmtId="0" fontId="7" fillId="0" borderId="0" xfId="12" applyFont="1" applyFill="1" applyBorder="1" applyAlignment="1" applyProtection="1">
      <alignment horizontal="center" vertical="center" wrapText="1"/>
    </xf>
    <xf numFmtId="0" fontId="1" fillId="0" borderId="99" xfId="0" applyNumberFormat="1" applyFont="1" applyFill="1" applyBorder="1" applyAlignment="1" applyProtection="1">
      <alignment horizontal="center" vertical="center"/>
    </xf>
    <xf numFmtId="0" fontId="10" fillId="0" borderId="83" xfId="12" applyFont="1" applyFill="1" applyBorder="1" applyAlignment="1" applyProtection="1">
      <alignment horizontal="distributed" vertical="center" wrapText="1"/>
    </xf>
    <xf numFmtId="0" fontId="7" fillId="0" borderId="47" xfId="12" applyFont="1" applyFill="1" applyBorder="1" applyAlignment="1" applyProtection="1">
      <alignment horizontal="distributed" vertical="center" wrapText="1"/>
    </xf>
    <xf numFmtId="0" fontId="7" fillId="2" borderId="104" xfId="12" applyFont="1" applyFill="1" applyBorder="1" applyAlignment="1" applyProtection="1">
      <alignment horizontal="left" vertical="center" wrapText="1"/>
      <protection locked="0"/>
    </xf>
    <xf numFmtId="0" fontId="7" fillId="0" borderId="54" xfId="12" applyFont="1" applyFill="1" applyBorder="1" applyAlignment="1" applyProtection="1">
      <alignment vertical="center"/>
    </xf>
    <xf numFmtId="0" fontId="7" fillId="0" borderId="47" xfId="12" applyFont="1" applyFill="1" applyBorder="1" applyAlignment="1" applyProtection="1">
      <alignment vertical="center"/>
    </xf>
    <xf numFmtId="0" fontId="7" fillId="0" borderId="51" xfId="12" applyFont="1" applyFill="1" applyBorder="1" applyAlignment="1" applyProtection="1">
      <alignment horizontal="center" vertical="center"/>
    </xf>
    <xf numFmtId="0" fontId="7" fillId="0" borderId="83" xfId="12" applyFont="1" applyFill="1" applyBorder="1" applyAlignment="1" applyProtection="1">
      <alignment horizontal="center" vertical="center"/>
    </xf>
    <xf numFmtId="0" fontId="7" fillId="0" borderId="49" xfId="12" applyFont="1" applyFill="1" applyBorder="1" applyAlignment="1" applyProtection="1">
      <alignment vertical="center"/>
    </xf>
    <xf numFmtId="0" fontId="7" fillId="0" borderId="86" xfId="12" applyFont="1" applyFill="1" applyBorder="1" applyAlignment="1" applyProtection="1">
      <alignment vertical="center"/>
    </xf>
    <xf numFmtId="0" fontId="7" fillId="0" borderId="87" xfId="12" applyFont="1" applyFill="1" applyBorder="1" applyAlignment="1" applyProtection="1">
      <alignment vertical="center"/>
    </xf>
    <xf numFmtId="0" fontId="7" fillId="0" borderId="83" xfId="12" applyFont="1" applyFill="1" applyBorder="1" applyAlignment="1" applyProtection="1">
      <alignment vertical="center"/>
    </xf>
    <xf numFmtId="0" fontId="5" fillId="0" borderId="103" xfId="12" applyFont="1" applyFill="1" applyBorder="1" applyAlignment="1" applyProtection="1">
      <alignment horizontal="center" vertical="center" wrapText="1"/>
    </xf>
    <xf numFmtId="0" fontId="5" fillId="0" borderId="86" xfId="12" applyFont="1" applyFill="1" applyBorder="1" applyAlignment="1" applyProtection="1">
      <alignment horizontal="center" vertical="center" wrapText="1"/>
    </xf>
    <xf numFmtId="0" fontId="14" fillId="0" borderId="97" xfId="12" applyFont="1" applyFill="1" applyBorder="1" applyAlignment="1" applyProtection="1">
      <alignment horizontal="center" vertical="center" shrinkToFit="1"/>
    </xf>
    <xf numFmtId="0" fontId="14" fillId="0" borderId="44" xfId="12" applyFont="1" applyFill="1" applyBorder="1" applyAlignment="1" applyProtection="1">
      <alignment horizontal="center" vertical="center" wrapText="1" shrinkToFit="1"/>
    </xf>
    <xf numFmtId="0" fontId="14" fillId="0" borderId="13" xfId="12" applyFont="1" applyFill="1" applyBorder="1" applyAlignment="1" applyProtection="1">
      <alignment horizontal="center" vertical="center" wrapText="1" shrinkToFit="1"/>
    </xf>
    <xf numFmtId="0" fontId="14" fillId="0" borderId="82" xfId="12" applyFont="1" applyFill="1" applyBorder="1" applyAlignment="1" applyProtection="1">
      <alignment horizontal="center" vertical="center" wrapText="1" shrinkToFit="1"/>
    </xf>
    <xf numFmtId="0" fontId="5" fillId="0" borderId="86" xfId="12" applyNumberFormat="1" applyFont="1" applyFill="1" applyBorder="1" applyAlignment="1" applyProtection="1">
      <alignment horizontal="center" vertical="center"/>
    </xf>
    <xf numFmtId="0" fontId="5" fillId="0" borderId="103" xfId="12" applyNumberFormat="1" applyFont="1" applyFill="1" applyBorder="1" applyAlignment="1" applyProtection="1">
      <alignment horizontal="center" vertical="center"/>
    </xf>
    <xf numFmtId="0" fontId="5" fillId="0" borderId="97" xfId="12" applyNumberFormat="1" applyFont="1" applyFill="1" applyBorder="1" applyAlignment="1" applyProtection="1">
      <alignment horizontal="center" vertical="center"/>
    </xf>
    <xf numFmtId="0" fontId="5" fillId="0" borderId="99" xfId="12" applyNumberFormat="1" applyFont="1" applyFill="1" applyBorder="1" applyAlignment="1" applyProtection="1">
      <alignment horizontal="center" vertical="center"/>
    </xf>
    <xf numFmtId="0" fontId="5" fillId="0" borderId="98" xfId="12" applyNumberFormat="1" applyFont="1" applyFill="1" applyBorder="1" applyAlignment="1" applyProtection="1">
      <alignment horizontal="center" vertical="center"/>
    </xf>
    <xf numFmtId="0" fontId="5" fillId="0" borderId="12" xfId="12" applyNumberFormat="1" applyFont="1" applyFill="1" applyBorder="1" applyAlignment="1" applyProtection="1">
      <alignment horizontal="center" vertical="center"/>
    </xf>
    <xf numFmtId="0" fontId="1" fillId="0" borderId="97" xfId="0" applyNumberFormat="1" applyFont="1" applyFill="1" applyBorder="1" applyAlignment="1" applyProtection="1">
      <alignment horizontal="center" vertical="center"/>
    </xf>
    <xf numFmtId="0" fontId="1" fillId="0" borderId="94" xfId="0" applyNumberFormat="1" applyFont="1" applyFill="1" applyBorder="1" applyAlignment="1" applyProtection="1">
      <alignment horizontal="center" vertical="center"/>
    </xf>
    <xf numFmtId="0" fontId="5" fillId="0" borderId="87" xfId="12" applyFont="1" applyFill="1" applyBorder="1" applyAlignment="1" applyProtection="1">
      <alignment horizontal="center" vertical="center" wrapText="1"/>
    </xf>
    <xf numFmtId="0" fontId="5" fillId="0" borderId="97" xfId="12" applyFont="1" applyFill="1" applyBorder="1" applyAlignment="1" applyProtection="1">
      <alignment horizontal="center" vertical="center" wrapText="1"/>
    </xf>
    <xf numFmtId="0" fontId="7" fillId="0" borderId="93" xfId="12" applyFont="1" applyFill="1" applyBorder="1" applyAlignment="1" applyProtection="1">
      <alignment horizontal="center" vertical="center" wrapText="1"/>
    </xf>
    <xf numFmtId="0" fontId="5" fillId="0" borderId="94" xfId="12" applyNumberFormat="1" applyFont="1" applyFill="1" applyBorder="1" applyAlignment="1" applyProtection="1">
      <alignment horizontal="center" vertical="center"/>
    </xf>
    <xf numFmtId="0" fontId="5" fillId="0" borderId="95" xfId="12" applyNumberFormat="1" applyFont="1" applyFill="1" applyBorder="1" applyAlignment="1" applyProtection="1">
      <alignment horizontal="center" vertical="center"/>
    </xf>
    <xf numFmtId="0" fontId="5" fillId="0" borderId="96" xfId="12" applyNumberFormat="1" applyFont="1" applyFill="1" applyBorder="1" applyAlignment="1" applyProtection="1">
      <alignment horizontal="center" vertical="center"/>
    </xf>
    <xf numFmtId="0" fontId="5" fillId="0" borderId="95" xfId="12" applyFont="1" applyFill="1" applyBorder="1" applyAlignment="1" applyProtection="1">
      <alignment horizontal="center" vertical="center" wrapText="1"/>
    </xf>
    <xf numFmtId="0" fontId="5" fillId="0" borderId="52" xfId="12" applyNumberFormat="1" applyFont="1" applyFill="1" applyBorder="1" applyAlignment="1" applyProtection="1">
      <alignment horizontal="center" vertical="center"/>
    </xf>
    <xf numFmtId="0" fontId="5" fillId="0" borderId="84" xfId="12" applyNumberFormat="1" applyFont="1" applyFill="1" applyBorder="1" applyAlignment="1" applyProtection="1">
      <alignment horizontal="center" vertical="center"/>
    </xf>
    <xf numFmtId="0" fontId="5" fillId="0" borderId="85" xfId="12" applyNumberFormat="1" applyFont="1" applyFill="1" applyBorder="1" applyAlignment="1" applyProtection="1">
      <alignment horizontal="center" vertical="center"/>
    </xf>
    <xf numFmtId="0" fontId="5" fillId="0" borderId="98" xfId="12" applyFont="1" applyFill="1" applyBorder="1" applyAlignment="1" applyProtection="1">
      <alignment horizontal="center" vertical="center" wrapText="1"/>
    </xf>
    <xf numFmtId="0" fontId="1" fillId="0" borderId="100" xfId="0" applyNumberFormat="1" applyFont="1" applyFill="1" applyBorder="1" applyAlignment="1" applyProtection="1">
      <alignment horizontal="center" vertical="center"/>
    </xf>
    <xf numFmtId="0" fontId="5" fillId="0" borderId="100" xfId="12" applyFont="1" applyFill="1" applyBorder="1" applyAlignment="1" applyProtection="1">
      <alignment horizontal="center" vertical="center" wrapText="1"/>
    </xf>
    <xf numFmtId="0" fontId="5" fillId="0" borderId="48" xfId="12" applyNumberFormat="1" applyFont="1" applyFill="1" applyBorder="1" applyAlignment="1" applyProtection="1">
      <alignment horizontal="center" vertical="center"/>
    </xf>
    <xf numFmtId="0" fontId="5" fillId="0" borderId="83" xfId="12" applyNumberFormat="1" applyFont="1" applyFill="1" applyBorder="1" applyAlignment="1" applyProtection="1">
      <alignment horizontal="center" vertical="center"/>
    </xf>
    <xf numFmtId="0" fontId="5" fillId="0" borderId="88" xfId="12" applyNumberFormat="1" applyFont="1" applyFill="1" applyBorder="1" applyAlignment="1" applyProtection="1">
      <alignment horizontal="center" vertical="center"/>
    </xf>
    <xf numFmtId="0" fontId="14" fillId="0" borderId="99" xfId="12" applyFont="1" applyFill="1" applyBorder="1" applyAlignment="1" applyProtection="1">
      <alignment horizontal="center" vertical="center" wrapText="1"/>
    </xf>
    <xf numFmtId="0" fontId="7" fillId="0" borderId="94" xfId="12" applyFont="1" applyFill="1" applyBorder="1" applyAlignment="1" applyProtection="1">
      <alignment horizontal="center" vertical="center" wrapText="1"/>
    </xf>
    <xf numFmtId="0" fontId="5" fillId="0" borderId="105" xfId="12" applyNumberFormat="1" applyFont="1" applyFill="1" applyBorder="1" applyAlignment="1" applyProtection="1">
      <alignment horizontal="center" vertical="center"/>
    </xf>
    <xf numFmtId="0" fontId="5" fillId="0" borderId="106" xfId="12" applyNumberFormat="1" applyFont="1" applyFill="1" applyBorder="1" applyAlignment="1" applyProtection="1">
      <alignment horizontal="center" vertical="center"/>
    </xf>
    <xf numFmtId="0" fontId="5" fillId="0" borderId="105" xfId="12" applyFont="1" applyFill="1" applyBorder="1" applyAlignment="1" applyProtection="1">
      <alignment horizontal="center" vertical="center" wrapText="1"/>
    </xf>
    <xf numFmtId="0" fontId="5" fillId="0" borderId="106" xfId="12" applyFont="1" applyFill="1" applyBorder="1" applyAlignment="1" applyProtection="1">
      <alignment horizontal="center" vertical="center" wrapText="1"/>
    </xf>
    <xf numFmtId="0" fontId="5" fillId="0" borderId="107" xfId="12" applyFont="1" applyFill="1" applyBorder="1" applyAlignment="1" applyProtection="1">
      <alignment horizontal="center" vertical="center" wrapText="1"/>
    </xf>
    <xf numFmtId="193" fontId="7" fillId="12" borderId="120" xfId="5" applyNumberFormat="1" applyFont="1" applyFill="1" applyBorder="1" applyAlignment="1" applyProtection="1">
      <alignment horizontal="center" vertical="center"/>
      <protection locked="0"/>
    </xf>
    <xf numFmtId="0" fontId="7" fillId="2" borderId="12" xfId="12" applyFont="1" applyFill="1" applyBorder="1" applyAlignment="1" applyProtection="1">
      <alignment horizontal="center" vertical="center"/>
      <protection locked="0"/>
    </xf>
    <xf numFmtId="193" fontId="7" fillId="12" borderId="68" xfId="5" applyNumberFormat="1" applyFont="1" applyFill="1" applyBorder="1" applyAlignment="1" applyProtection="1">
      <alignment horizontal="center" vertical="center"/>
      <protection locked="0"/>
    </xf>
    <xf numFmtId="0" fontId="7" fillId="0" borderId="14" xfId="12" applyFont="1" applyFill="1" applyBorder="1" applyAlignment="1" applyProtection="1">
      <alignment horizontal="center" vertical="center"/>
    </xf>
    <xf numFmtId="0" fontId="7" fillId="0" borderId="119" xfId="12" applyFont="1" applyFill="1" applyBorder="1" applyAlignment="1" applyProtection="1">
      <alignment horizontal="center" vertical="center"/>
    </xf>
    <xf numFmtId="0" fontId="7" fillId="0" borderId="69" xfId="12" applyFont="1" applyFill="1" applyBorder="1" applyAlignment="1" applyProtection="1">
      <alignment horizontal="center" vertical="center"/>
    </xf>
    <xf numFmtId="0" fontId="7" fillId="0" borderId="19" xfId="12" applyFont="1" applyFill="1" applyBorder="1" applyAlignment="1" applyProtection="1">
      <alignment horizontal="center" vertical="center"/>
    </xf>
    <xf numFmtId="0" fontId="7" fillId="0" borderId="23" xfId="12" applyFont="1" applyFill="1" applyBorder="1" applyAlignment="1" applyProtection="1">
      <alignment horizontal="center" vertical="center"/>
    </xf>
    <xf numFmtId="0" fontId="7" fillId="0" borderId="110" xfId="12" applyFont="1" applyFill="1" applyBorder="1" applyAlignment="1" applyProtection="1">
      <alignment horizontal="center" vertical="center"/>
    </xf>
    <xf numFmtId="0" fontId="7" fillId="0" borderId="115" xfId="12" applyFont="1" applyFill="1" applyBorder="1" applyAlignment="1" applyProtection="1">
      <alignment horizontal="center" vertical="center"/>
    </xf>
    <xf numFmtId="0" fontId="7" fillId="0" borderId="109" xfId="12" applyFont="1" applyFill="1" applyBorder="1" applyAlignment="1" applyProtection="1">
      <alignment horizontal="right" vertical="center" wrapText="1"/>
    </xf>
    <xf numFmtId="0" fontId="7" fillId="0" borderId="110" xfId="12" applyFont="1" applyFill="1" applyBorder="1" applyAlignment="1" applyProtection="1">
      <alignment horizontal="right" vertical="center" wrapText="1"/>
    </xf>
    <xf numFmtId="0" fontId="7" fillId="0" borderId="113" xfId="12" applyFont="1" applyFill="1" applyBorder="1" applyAlignment="1" applyProtection="1">
      <alignment horizontal="center" vertical="center"/>
    </xf>
    <xf numFmtId="38" fontId="7" fillId="0" borderId="119" xfId="12" applyNumberFormat="1" applyFont="1" applyFill="1" applyBorder="1" applyAlignment="1" applyProtection="1">
      <alignment horizontal="center" vertical="center"/>
    </xf>
    <xf numFmtId="186" fontId="7" fillId="2" borderId="19" xfId="12" applyNumberFormat="1" applyFont="1" applyFill="1" applyBorder="1" applyAlignment="1" applyProtection="1">
      <alignment horizontal="center" vertical="center"/>
      <protection locked="0"/>
    </xf>
    <xf numFmtId="180" fontId="7" fillId="0" borderId="19" xfId="12" applyNumberFormat="1" applyFont="1" applyFill="1" applyBorder="1" applyAlignment="1" applyProtection="1">
      <alignment horizontal="center" vertical="center"/>
    </xf>
    <xf numFmtId="0" fontId="7" fillId="0" borderId="21" xfId="12" applyFont="1" applyFill="1" applyBorder="1" applyAlignment="1" applyProtection="1">
      <alignment horizontal="center" vertical="center"/>
    </xf>
    <xf numFmtId="0" fontId="7" fillId="0" borderId="124" xfId="12" applyFont="1" applyFill="1" applyBorder="1" applyAlignment="1" applyProtection="1">
      <alignment horizontal="center" vertical="center"/>
    </xf>
    <xf numFmtId="0" fontId="7" fillId="0" borderId="28" xfId="12" applyFont="1" applyFill="1" applyBorder="1" applyAlignment="1" applyProtection="1">
      <alignment horizontal="center" vertical="center"/>
    </xf>
    <xf numFmtId="0" fontId="7" fillId="0" borderId="15" xfId="12" applyFont="1" applyFill="1" applyBorder="1" applyAlignment="1" applyProtection="1">
      <alignment horizontal="center" vertical="center" wrapText="1"/>
    </xf>
    <xf numFmtId="0" fontId="7" fillId="0" borderId="13" xfId="12" applyFont="1" applyFill="1" applyBorder="1" applyAlignment="1" applyProtection="1">
      <alignment horizontal="center" vertical="center" wrapText="1"/>
    </xf>
    <xf numFmtId="0" fontId="7" fillId="0" borderId="16" xfId="12" applyFont="1" applyFill="1" applyBorder="1" applyAlignment="1" applyProtection="1">
      <alignment horizontal="center" vertical="center" wrapText="1"/>
    </xf>
    <xf numFmtId="176" fontId="7" fillId="2" borderId="12" xfId="12" applyNumberFormat="1" applyFont="1" applyFill="1" applyBorder="1" applyAlignment="1" applyProtection="1">
      <alignment horizontal="center" vertical="center"/>
      <protection locked="0"/>
    </xf>
    <xf numFmtId="0" fontId="10" fillId="0" borderId="116" xfId="12" applyFont="1" applyFill="1" applyBorder="1" applyAlignment="1" applyProtection="1">
      <alignment horizontal="center" vertical="center" wrapText="1"/>
    </xf>
    <xf numFmtId="0" fontId="10" fillId="0" borderId="112" xfId="12" applyFont="1" applyFill="1" applyBorder="1" applyAlignment="1" applyProtection="1">
      <alignment horizontal="center" vertical="center" wrapText="1"/>
    </xf>
    <xf numFmtId="0" fontId="10" fillId="0" borderId="117" xfId="12" applyFont="1" applyFill="1" applyBorder="1" applyAlignment="1" applyProtection="1">
      <alignment horizontal="center" vertical="center" wrapText="1"/>
    </xf>
    <xf numFmtId="0" fontId="7" fillId="0" borderId="9" xfId="12" applyFont="1" applyFill="1" applyBorder="1" applyAlignment="1" applyProtection="1">
      <alignment horizontal="center" vertical="center" textRotation="255"/>
    </xf>
    <xf numFmtId="0" fontId="7" fillId="0" borderId="10" xfId="12" applyFont="1" applyFill="1" applyBorder="1" applyAlignment="1" applyProtection="1">
      <alignment horizontal="center" vertical="center" textRotation="255"/>
    </xf>
    <xf numFmtId="0" fontId="7" fillId="0" borderId="122" xfId="12" applyFont="1" applyFill="1" applyBorder="1" applyAlignment="1" applyProtection="1">
      <alignment horizontal="center" vertical="center" textRotation="255"/>
    </xf>
    <xf numFmtId="0" fontId="7" fillId="0" borderId="123" xfId="12" applyFont="1" applyFill="1" applyBorder="1" applyAlignment="1" applyProtection="1">
      <alignment horizontal="center" vertical="center" textRotation="255"/>
    </xf>
    <xf numFmtId="176" fontId="7" fillId="2" borderId="26" xfId="12" applyNumberFormat="1" applyFont="1" applyFill="1" applyBorder="1" applyAlignment="1" applyProtection="1">
      <alignment horizontal="center" vertical="center"/>
      <protection locked="0"/>
    </xf>
    <xf numFmtId="0" fontId="7" fillId="0" borderId="114" xfId="12" applyFont="1" applyFill="1" applyBorder="1" applyAlignment="1" applyProtection="1">
      <alignment horizontal="center" vertical="center"/>
    </xf>
    <xf numFmtId="186" fontId="7" fillId="0" borderId="119" xfId="12" applyNumberFormat="1" applyFont="1" applyFill="1" applyBorder="1" applyAlignment="1" applyProtection="1">
      <alignment horizontal="center" vertical="center"/>
    </xf>
    <xf numFmtId="0" fontId="7" fillId="0" borderId="51" xfId="12" applyFont="1" applyFill="1" applyBorder="1" applyAlignment="1" applyProtection="1">
      <alignment horizontal="center" vertical="center" wrapText="1"/>
    </xf>
    <xf numFmtId="0" fontId="7" fillId="0" borderId="83" xfId="12" applyFont="1" applyFill="1" applyBorder="1" applyAlignment="1" applyProtection="1">
      <alignment horizontal="center" vertical="center" wrapText="1"/>
    </xf>
    <xf numFmtId="0" fontId="7" fillId="0" borderId="49" xfId="12" applyFont="1" applyFill="1" applyBorder="1" applyAlignment="1" applyProtection="1">
      <alignment horizontal="center" vertical="center" wrapText="1"/>
    </xf>
    <xf numFmtId="0" fontId="7" fillId="0" borderId="116" xfId="12" applyFont="1" applyFill="1" applyBorder="1" applyAlignment="1" applyProtection="1">
      <alignment horizontal="center" vertical="center"/>
    </xf>
    <xf numFmtId="0" fontId="7" fillId="0" borderId="112" xfId="12" applyFont="1" applyFill="1" applyBorder="1" applyAlignment="1" applyProtection="1">
      <alignment horizontal="center" vertical="center"/>
    </xf>
    <xf numFmtId="0" fontId="7" fillId="0" borderId="117" xfId="12" applyFont="1" applyFill="1" applyBorder="1" applyAlignment="1" applyProtection="1">
      <alignment horizontal="center" vertical="center"/>
    </xf>
    <xf numFmtId="0" fontId="7" fillId="0" borderId="26" xfId="12" applyFont="1" applyFill="1" applyBorder="1" applyAlignment="1" applyProtection="1">
      <alignment horizontal="center" vertical="center"/>
    </xf>
    <xf numFmtId="0" fontId="7" fillId="0" borderId="121" xfId="12" applyFont="1" applyFill="1" applyBorder="1" applyAlignment="1" applyProtection="1">
      <alignment horizontal="center" vertical="center"/>
    </xf>
    <xf numFmtId="0" fontId="7" fillId="0" borderId="116" xfId="12" applyFont="1" applyFill="1" applyBorder="1" applyAlignment="1" applyProtection="1">
      <alignment horizontal="center" vertical="center" wrapText="1"/>
    </xf>
    <xf numFmtId="0" fontId="7" fillId="0" borderId="112" xfId="12" applyFont="1" applyFill="1" applyBorder="1" applyAlignment="1" applyProtection="1">
      <alignment horizontal="center" vertical="center" wrapText="1"/>
    </xf>
    <xf numFmtId="0" fontId="7" fillId="0" borderId="117" xfId="12" applyFont="1" applyFill="1" applyBorder="1" applyAlignment="1" applyProtection="1">
      <alignment horizontal="center" vertical="center" wrapText="1"/>
    </xf>
    <xf numFmtId="0" fontId="7" fillId="2" borderId="26" xfId="12" applyFont="1" applyFill="1" applyBorder="1" applyAlignment="1" applyProtection="1">
      <alignment horizontal="center" vertical="center"/>
      <protection locked="0"/>
    </xf>
    <xf numFmtId="38" fontId="7" fillId="12" borderId="120" xfId="5" applyFont="1" applyFill="1" applyBorder="1" applyAlignment="1" applyProtection="1">
      <alignment horizontal="center" vertical="center"/>
      <protection locked="0"/>
    </xf>
    <xf numFmtId="38" fontId="7" fillId="12" borderId="68" xfId="5"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0" fontId="7" fillId="0" borderId="2" xfId="14" applyFont="1" applyFill="1" applyBorder="1" applyAlignment="1" applyProtection="1">
      <alignment horizontal="center" vertical="center" textRotation="255"/>
    </xf>
    <xf numFmtId="0" fontId="7" fillId="0" borderId="5" xfId="14" applyFont="1" applyFill="1" applyBorder="1" applyAlignment="1" applyProtection="1">
      <alignment horizontal="center" vertical="center" textRotation="255"/>
    </xf>
    <xf numFmtId="186" fontId="7" fillId="0" borderId="52" xfId="14" applyNumberFormat="1" applyFont="1" applyFill="1" applyBorder="1" applyAlignment="1" applyProtection="1">
      <alignment horizontal="right" vertical="center"/>
    </xf>
    <xf numFmtId="186" fontId="7" fillId="0" borderId="85" xfId="14" applyNumberFormat="1" applyFont="1" applyFill="1" applyBorder="1" applyAlignment="1" applyProtection="1">
      <alignment horizontal="right" vertical="center"/>
    </xf>
    <xf numFmtId="0" fontId="7" fillId="0" borderId="6" xfId="14" applyFont="1" applyFill="1" applyBorder="1" applyAlignment="1" applyProtection="1">
      <alignment horizontal="center" vertical="center" textRotation="255"/>
    </xf>
    <xf numFmtId="0" fontId="7" fillId="0" borderId="86" xfId="14" applyFont="1" applyFill="1" applyBorder="1" applyAlignment="1" applyProtection="1">
      <alignment horizontal="center" vertical="center"/>
    </xf>
    <xf numFmtId="0" fontId="7" fillId="0" borderId="3" xfId="14" applyFont="1" applyFill="1" applyBorder="1" applyAlignment="1" applyProtection="1">
      <alignment horizontal="distributed" vertical="center"/>
    </xf>
    <xf numFmtId="0" fontId="7" fillId="0" borderId="13" xfId="14" applyFont="1" applyFill="1" applyBorder="1" applyAlignment="1" applyProtection="1">
      <alignment horizontal="distributed" vertical="center"/>
    </xf>
    <xf numFmtId="0" fontId="10" fillId="0" borderId="43" xfId="14" applyFont="1" applyFill="1" applyBorder="1" applyAlignment="1" applyProtection="1">
      <alignment horizontal="distributed" vertical="center" wrapText="1"/>
    </xf>
    <xf numFmtId="0" fontId="7" fillId="0" borderId="124" xfId="14" applyFont="1" applyFill="1" applyBorder="1" applyAlignment="1" applyProtection="1">
      <alignment horizontal="distributed" vertical="center"/>
    </xf>
    <xf numFmtId="0" fontId="10" fillId="0" borderId="125" xfId="14" applyFont="1" applyFill="1" applyBorder="1" applyAlignment="1" applyProtection="1">
      <alignment horizontal="center" vertical="center" textRotation="255" wrapText="1"/>
    </xf>
    <xf numFmtId="0" fontId="10" fillId="0" borderId="126" xfId="14" applyFont="1" applyFill="1" applyBorder="1" applyAlignment="1" applyProtection="1">
      <alignment horizontal="center" vertical="center" textRotation="255" wrapText="1"/>
    </xf>
    <xf numFmtId="0" fontId="10" fillId="0" borderId="59" xfId="14" applyFont="1" applyFill="1" applyBorder="1" applyAlignment="1" applyProtection="1">
      <alignment horizontal="center" vertical="center" textRotation="255" wrapText="1"/>
    </xf>
    <xf numFmtId="0" fontId="10" fillId="0" borderId="0" xfId="14" applyFont="1" applyFill="1" applyBorder="1" applyAlignment="1" applyProtection="1">
      <alignment horizontal="center" vertical="center" textRotation="255" wrapText="1"/>
    </xf>
    <xf numFmtId="0" fontId="10" fillId="0" borderId="122" xfId="14" applyFont="1" applyFill="1" applyBorder="1" applyAlignment="1" applyProtection="1">
      <alignment horizontal="center" vertical="center" textRotation="255" wrapText="1"/>
    </xf>
    <xf numFmtId="0" fontId="10" fillId="0" borderId="123" xfId="14" applyFont="1" applyFill="1" applyBorder="1" applyAlignment="1" applyProtection="1">
      <alignment horizontal="center" vertical="center" textRotation="255" wrapText="1"/>
    </xf>
    <xf numFmtId="0" fontId="7" fillId="0" borderId="71" xfId="14" applyFont="1" applyFill="1" applyBorder="1" applyAlignment="1" applyProtection="1">
      <alignment horizontal="distributed" vertical="center"/>
    </xf>
    <xf numFmtId="0" fontId="14" fillId="0" borderId="134" xfId="14" applyFont="1" applyFill="1" applyBorder="1" applyAlignment="1" applyProtection="1">
      <alignment horizontal="center" vertical="center" wrapText="1" shrinkToFit="1"/>
    </xf>
    <xf numFmtId="0" fontId="14" fillId="0" borderId="135" xfId="14" applyFont="1" applyFill="1" applyBorder="1" applyAlignment="1" applyProtection="1">
      <alignment horizontal="center" vertical="center" wrapText="1" shrinkToFit="1"/>
    </xf>
    <xf numFmtId="0" fontId="14" fillId="0" borderId="61" xfId="14" applyFont="1" applyFill="1" applyBorder="1" applyAlignment="1" applyProtection="1">
      <alignment horizontal="center" vertical="center" wrapText="1" shrinkToFit="1"/>
    </xf>
    <xf numFmtId="0" fontId="7" fillId="0" borderId="83" xfId="14" applyFont="1" applyFill="1" applyBorder="1" applyAlignment="1" applyProtection="1">
      <alignment horizontal="center" vertical="center"/>
    </xf>
    <xf numFmtId="0" fontId="7" fillId="0" borderId="88" xfId="14" applyFont="1" applyFill="1" applyBorder="1" applyAlignment="1" applyProtection="1">
      <alignment horizontal="center" vertical="center"/>
    </xf>
    <xf numFmtId="0" fontId="7" fillId="0" borderId="130" xfId="14" applyFont="1" applyFill="1" applyBorder="1" applyAlignment="1" applyProtection="1">
      <alignment horizontal="center" vertical="center" wrapText="1"/>
    </xf>
    <xf numFmtId="0" fontId="7" fillId="0" borderId="131" xfId="14" applyFont="1" applyFill="1" applyBorder="1" applyAlignment="1" applyProtection="1">
      <alignment horizontal="center" vertical="center"/>
    </xf>
    <xf numFmtId="0" fontId="7" fillId="0" borderId="0" xfId="14" applyFont="1" applyFill="1" applyBorder="1" applyAlignment="1" applyProtection="1">
      <alignment horizontal="distributed" vertical="center"/>
    </xf>
    <xf numFmtId="0" fontId="7" fillId="0" borderId="7" xfId="14" applyFont="1" applyFill="1" applyBorder="1" applyAlignment="1" applyProtection="1">
      <alignment horizontal="distributed" vertical="center"/>
    </xf>
    <xf numFmtId="0" fontId="7" fillId="0" borderId="132" xfId="14" applyFont="1" applyFill="1" applyBorder="1" applyAlignment="1" applyProtection="1">
      <alignment horizontal="center" vertical="center" wrapText="1"/>
    </xf>
    <xf numFmtId="0" fontId="7" fillId="0" borderId="26" xfId="14" applyFont="1" applyFill="1" applyBorder="1" applyAlignment="1" applyProtection="1">
      <alignment horizontal="center" vertical="center" wrapText="1"/>
    </xf>
    <xf numFmtId="0" fontId="7" fillId="0" borderId="13" xfId="14" applyFont="1" applyFill="1" applyBorder="1" applyAlignment="1" applyProtection="1">
      <alignment horizontal="distributed" vertical="center" wrapText="1"/>
    </xf>
    <xf numFmtId="0" fontId="7" fillId="0" borderId="10" xfId="14" applyFont="1" applyFill="1" applyBorder="1" applyAlignment="1" applyProtection="1">
      <alignment horizontal="distributed" vertical="center"/>
    </xf>
    <xf numFmtId="0" fontId="7" fillId="0" borderId="58" xfId="14" applyFont="1" applyFill="1" applyBorder="1" applyAlignment="1" applyProtection="1">
      <alignment horizontal="center" vertical="center" textRotation="255"/>
    </xf>
    <xf numFmtId="0" fontId="7" fillId="0" borderId="3" xfId="14" applyFont="1" applyFill="1" applyBorder="1" applyAlignment="1" applyProtection="1">
      <alignment horizontal="center" vertical="center" textRotation="255"/>
    </xf>
    <xf numFmtId="0" fontId="7" fillId="0" borderId="59" xfId="14" applyFont="1" applyFill="1" applyBorder="1" applyAlignment="1" applyProtection="1">
      <alignment horizontal="center" vertical="center" textRotation="255"/>
    </xf>
    <xf numFmtId="0" fontId="7" fillId="0" borderId="0" xfId="14" applyFont="1" applyFill="1" applyBorder="1" applyAlignment="1" applyProtection="1">
      <alignment horizontal="center" vertical="center" textRotation="255"/>
    </xf>
    <xf numFmtId="0" fontId="7" fillId="0" borderId="4" xfId="14" applyFont="1" applyFill="1" applyBorder="1" applyAlignment="1" applyProtection="1">
      <alignment horizontal="center" vertical="center" wrapText="1"/>
    </xf>
    <xf numFmtId="0" fontId="7" fillId="0" borderId="1"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xf>
    <xf numFmtId="0" fontId="14" fillId="0" borderId="13" xfId="14" applyFont="1" applyFill="1" applyBorder="1" applyAlignment="1" applyProtection="1">
      <alignment horizontal="center" vertical="center"/>
    </xf>
    <xf numFmtId="0" fontId="14" fillId="0" borderId="16" xfId="14" applyFont="1" applyFill="1" applyBorder="1" applyAlignment="1" applyProtection="1">
      <alignment horizontal="center" vertical="center"/>
    </xf>
    <xf numFmtId="0" fontId="7" fillId="0" borderId="3" xfId="14" applyFont="1" applyFill="1" applyBorder="1" applyAlignment="1" applyProtection="1">
      <alignment horizontal="distributed" vertical="center" wrapText="1"/>
    </xf>
    <xf numFmtId="0" fontId="7" fillId="0" borderId="0" xfId="14" applyFont="1" applyFill="1" applyBorder="1" applyAlignment="1" applyProtection="1">
      <alignment horizontal="distributed" vertical="center" wrapText="1"/>
    </xf>
    <xf numFmtId="0" fontId="10" fillId="0" borderId="7" xfId="14" applyFont="1" applyFill="1" applyBorder="1" applyAlignment="1" applyProtection="1">
      <alignment horizontal="distributed" vertical="center" wrapText="1"/>
    </xf>
    <xf numFmtId="0" fontId="7" fillId="0" borderId="125" xfId="14" applyFont="1" applyFill="1" applyBorder="1" applyAlignment="1" applyProtection="1">
      <alignment horizontal="center" vertical="center" textRotation="255"/>
    </xf>
    <xf numFmtId="0" fontId="7" fillId="0" borderId="126" xfId="14" applyFont="1" applyFill="1" applyBorder="1" applyAlignment="1" applyProtection="1">
      <alignment horizontal="center" vertical="center" textRotation="255"/>
    </xf>
    <xf numFmtId="0" fontId="7" fillId="0" borderId="122" xfId="14" applyFont="1" applyFill="1" applyBorder="1" applyAlignment="1" applyProtection="1">
      <alignment horizontal="center" vertical="center" textRotation="255"/>
    </xf>
    <xf numFmtId="0" fontId="7" fillId="0" borderId="123" xfId="14" applyFont="1" applyFill="1" applyBorder="1" applyAlignment="1" applyProtection="1">
      <alignment horizontal="center" vertical="center" textRotation="255"/>
    </xf>
    <xf numFmtId="0" fontId="79" fillId="0" borderId="126" xfId="14" applyFont="1" applyFill="1" applyBorder="1" applyAlignment="1" applyProtection="1">
      <alignment horizontal="distributed" vertical="center" wrapText="1"/>
    </xf>
    <xf numFmtId="0" fontId="79" fillId="0" borderId="7" xfId="14" applyFont="1" applyFill="1" applyBorder="1" applyAlignment="1" applyProtection="1">
      <alignment horizontal="distributed" vertical="center" wrapText="1"/>
    </xf>
    <xf numFmtId="0" fontId="7" fillId="2" borderId="13" xfId="14" applyFont="1" applyFill="1" applyBorder="1" applyAlignment="1" applyProtection="1">
      <alignment horizontal="distributed" vertical="center"/>
      <protection locked="0"/>
    </xf>
    <xf numFmtId="0" fontId="10" fillId="0" borderId="13" xfId="14" applyFont="1" applyFill="1" applyBorder="1" applyAlignment="1" applyProtection="1">
      <alignment horizontal="distributed" vertical="center" wrapText="1"/>
    </xf>
    <xf numFmtId="0" fontId="7" fillId="0" borderId="60" xfId="14" applyFont="1" applyFill="1" applyBorder="1" applyAlignment="1" applyProtection="1">
      <alignment horizontal="center" vertical="top" wrapText="1"/>
    </xf>
    <xf numFmtId="0" fontId="7" fillId="0" borderId="8" xfId="14" applyFont="1" applyFill="1" applyBorder="1" applyAlignment="1" applyProtection="1">
      <alignment horizontal="center" vertical="top" wrapText="1"/>
    </xf>
    <xf numFmtId="0" fontId="7" fillId="0" borderId="127" xfId="14" applyFont="1" applyFill="1" applyBorder="1" applyAlignment="1" applyProtection="1">
      <alignment horizontal="center" vertical="center" wrapText="1" shrinkToFit="1"/>
    </xf>
    <xf numFmtId="0" fontId="7" fillId="0" borderId="128" xfId="14" applyFont="1" applyFill="1" applyBorder="1" applyAlignment="1" applyProtection="1">
      <alignment horizontal="center" vertical="center" wrapText="1" shrinkToFit="1"/>
    </xf>
    <xf numFmtId="0" fontId="7" fillId="0" borderId="129" xfId="14" applyFont="1" applyFill="1" applyBorder="1" applyAlignment="1" applyProtection="1">
      <alignment horizontal="center" vertical="center" wrapText="1" shrinkToFit="1"/>
    </xf>
    <xf numFmtId="0" fontId="17" fillId="0" borderId="133" xfId="14" applyFont="1" applyFill="1" applyBorder="1" applyAlignment="1" applyProtection="1">
      <alignment horizontal="center" vertical="center" textRotation="255"/>
    </xf>
    <xf numFmtId="0" fontId="17" fillId="0" borderId="6" xfId="14" applyFont="1" applyFill="1" applyBorder="1" applyAlignment="1" applyProtection="1">
      <alignment horizontal="center" vertical="center" textRotation="255"/>
    </xf>
    <xf numFmtId="0" fontId="7" fillId="0" borderId="89" xfId="14" applyFont="1" applyFill="1" applyBorder="1" applyAlignment="1" applyProtection="1">
      <alignment horizontal="center" vertical="center"/>
    </xf>
    <xf numFmtId="0" fontId="7" fillId="0" borderId="10" xfId="14" applyFont="1" applyFill="1" applyBorder="1" applyAlignment="1" applyProtection="1">
      <alignment horizontal="center" vertical="center"/>
    </xf>
    <xf numFmtId="0" fontId="7" fillId="0" borderId="50" xfId="14" applyFont="1" applyFill="1" applyBorder="1" applyAlignment="1" applyProtection="1">
      <alignment horizontal="center" vertical="center"/>
    </xf>
    <xf numFmtId="0" fontId="7" fillId="0" borderId="5" xfId="14" applyFont="1" applyFill="1" applyBorder="1" applyAlignment="1" applyProtection="1">
      <alignment horizontal="center" vertical="center"/>
    </xf>
    <xf numFmtId="0" fontId="7" fillId="0" borderId="0" xfId="14" applyFont="1" applyFill="1" applyBorder="1" applyAlignment="1" applyProtection="1">
      <alignment horizontal="center" vertical="center"/>
    </xf>
    <xf numFmtId="0" fontId="7" fillId="0" borderId="1" xfId="14" applyFont="1" applyFill="1" applyBorder="1" applyAlignment="1" applyProtection="1">
      <alignment horizontal="center" vertical="center"/>
    </xf>
    <xf numFmtId="0" fontId="7" fillId="0" borderId="6" xfId="14" applyFont="1" applyFill="1" applyBorder="1" applyAlignment="1" applyProtection="1">
      <alignment horizontal="center" vertical="center"/>
    </xf>
    <xf numFmtId="0" fontId="7" fillId="0" borderId="7" xfId="14" applyFont="1" applyFill="1" applyBorder="1" applyAlignment="1" applyProtection="1">
      <alignment horizontal="center" vertical="center"/>
    </xf>
    <xf numFmtId="0" fontId="7" fillId="0" borderId="8" xfId="14" applyFont="1" applyFill="1" applyBorder="1" applyAlignment="1" applyProtection="1">
      <alignment horizontal="center" vertical="center"/>
    </xf>
    <xf numFmtId="38" fontId="7" fillId="2" borderId="12" xfId="5" applyFont="1" applyFill="1" applyBorder="1" applyAlignment="1" applyProtection="1">
      <alignment horizontal="center" vertical="center"/>
      <protection locked="0"/>
    </xf>
    <xf numFmtId="0" fontId="7" fillId="0" borderId="103" xfId="12" applyFont="1" applyFill="1" applyBorder="1" applyAlignment="1" applyProtection="1">
      <alignment horizontal="center" vertical="center"/>
    </xf>
    <xf numFmtId="0" fontId="7" fillId="0" borderId="86" xfId="12" applyFont="1" applyFill="1" applyBorder="1" applyAlignment="1" applyProtection="1">
      <alignment horizontal="center" vertical="center"/>
    </xf>
    <xf numFmtId="0" fontId="7" fillId="0" borderId="12" xfId="14" applyFont="1" applyFill="1" applyBorder="1" applyAlignment="1" applyProtection="1">
      <alignment horizontal="center" vertical="center"/>
    </xf>
    <xf numFmtId="0" fontId="11" fillId="2" borderId="12" xfId="14" applyFont="1" applyFill="1" applyBorder="1" applyAlignment="1" applyProtection="1">
      <alignment horizontal="center" vertical="center"/>
      <protection locked="0"/>
    </xf>
    <xf numFmtId="0" fontId="7" fillId="0" borderId="141" xfId="14" applyFont="1" applyFill="1" applyBorder="1" applyAlignment="1" applyProtection="1">
      <alignment horizontal="center" vertical="center" wrapText="1"/>
    </xf>
    <xf numFmtId="0" fontId="7" fillId="0" borderId="101" xfId="14" applyFont="1" applyFill="1" applyBorder="1" applyAlignment="1" applyProtection="1">
      <alignment horizontal="center" vertical="center"/>
    </xf>
    <xf numFmtId="0" fontId="7" fillId="0" borderId="9" xfId="14" applyFont="1" applyFill="1" applyBorder="1" applyAlignment="1" applyProtection="1">
      <alignment horizontal="center" vertical="center"/>
    </xf>
    <xf numFmtId="0" fontId="7" fillId="0" borderId="136" xfId="14" applyFont="1" applyFill="1" applyBorder="1" applyAlignment="1" applyProtection="1">
      <alignment horizontal="center" vertical="center"/>
    </xf>
    <xf numFmtId="0" fontId="7" fillId="0" borderId="59" xfId="14" applyFont="1" applyFill="1" applyBorder="1" applyAlignment="1" applyProtection="1">
      <alignment horizontal="center" vertical="center"/>
    </xf>
    <xf numFmtId="0" fontId="7" fillId="0" borderId="89" xfId="14" applyFont="1" applyFill="1" applyBorder="1" applyAlignment="1" applyProtection="1">
      <alignment horizontal="center" vertical="center" wrapText="1"/>
    </xf>
    <xf numFmtId="0" fontId="7" fillId="0" borderId="90" xfId="14" applyFont="1" applyFill="1" applyBorder="1" applyAlignment="1" applyProtection="1">
      <alignment horizontal="center" vertical="center"/>
    </xf>
    <xf numFmtId="0" fontId="7" fillId="0" borderId="137" xfId="14" applyFont="1" applyFill="1" applyBorder="1" applyAlignment="1" applyProtection="1">
      <alignment horizontal="center" vertical="center"/>
    </xf>
    <xf numFmtId="179" fontId="7" fillId="0" borderId="138" xfId="14" applyNumberFormat="1" applyFont="1" applyFill="1" applyBorder="1" applyAlignment="1" applyProtection="1">
      <alignment horizontal="center"/>
    </xf>
    <xf numFmtId="179" fontId="7" fillId="2" borderId="19" xfId="14" applyNumberFormat="1" applyFont="1" applyFill="1" applyBorder="1" applyAlignment="1" applyProtection="1">
      <alignment horizontal="center" vertical="center"/>
      <protection locked="0"/>
    </xf>
    <xf numFmtId="0" fontId="7" fillId="0" borderId="86" xfId="12" applyFont="1" applyFill="1" applyBorder="1" applyAlignment="1" applyProtection="1">
      <alignment horizontal="right" vertical="center"/>
    </xf>
    <xf numFmtId="0" fontId="7" fillId="0" borderId="51" xfId="12" applyFont="1" applyFill="1" applyBorder="1" applyAlignment="1" applyProtection="1">
      <alignment horizontal="right" vertical="center"/>
    </xf>
    <xf numFmtId="0" fontId="7" fillId="0" borderId="103" xfId="12" applyFont="1" applyFill="1" applyBorder="1" applyAlignment="1" applyProtection="1">
      <alignment vertical="center" wrapText="1"/>
    </xf>
    <xf numFmtId="0" fontId="7" fillId="0" borderId="86" xfId="12" applyFont="1" applyFill="1" applyBorder="1" applyAlignment="1" applyProtection="1">
      <alignment vertical="center" wrapText="1"/>
    </xf>
    <xf numFmtId="0" fontId="11" fillId="2" borderId="19" xfId="14" applyFont="1" applyFill="1" applyBorder="1" applyAlignment="1" applyProtection="1">
      <alignment horizontal="center" vertical="center"/>
      <protection locked="0"/>
    </xf>
    <xf numFmtId="179" fontId="7" fillId="2" borderId="12" xfId="14" applyNumberFormat="1" applyFont="1" applyFill="1" applyBorder="1" applyAlignment="1" applyProtection="1">
      <alignment horizontal="center" vertical="center"/>
      <protection locked="0"/>
    </xf>
    <xf numFmtId="180" fontId="7" fillId="2" borderId="19" xfId="14" applyNumberFormat="1" applyFont="1" applyFill="1" applyBorder="1" applyAlignment="1" applyProtection="1">
      <alignment horizontal="center" vertical="center"/>
      <protection locked="0"/>
    </xf>
    <xf numFmtId="181" fontId="7" fillId="0" borderId="138" xfId="14" applyNumberFormat="1" applyFont="1" applyFill="1" applyBorder="1" applyAlignment="1" applyProtection="1">
      <alignment horizontal="center"/>
    </xf>
    <xf numFmtId="181" fontId="7" fillId="2" borderId="12" xfId="14" applyNumberFormat="1" applyFont="1" applyFill="1" applyBorder="1" applyAlignment="1" applyProtection="1">
      <alignment horizontal="center" vertical="center"/>
      <protection locked="0"/>
    </xf>
    <xf numFmtId="181" fontId="7" fillId="2" borderId="14" xfId="14" applyNumberFormat="1" applyFont="1" applyFill="1" applyBorder="1" applyAlignment="1" applyProtection="1">
      <alignment horizontal="center" vertical="center"/>
      <protection locked="0"/>
    </xf>
    <xf numFmtId="181" fontId="7" fillId="2" borderId="19" xfId="14" applyNumberFormat="1" applyFont="1" applyFill="1" applyBorder="1" applyAlignment="1" applyProtection="1">
      <alignment horizontal="center" vertical="center"/>
      <protection locked="0"/>
    </xf>
    <xf numFmtId="181" fontId="7" fillId="2" borderId="23" xfId="14" applyNumberFormat="1" applyFont="1" applyFill="1" applyBorder="1" applyAlignment="1" applyProtection="1">
      <alignment horizontal="center" vertical="center"/>
      <protection locked="0"/>
    </xf>
    <xf numFmtId="0" fontId="10" fillId="0" borderId="0" xfId="12" applyFont="1" applyFill="1" applyBorder="1" applyAlignment="1" applyProtection="1">
      <alignment vertical="top" wrapText="1"/>
    </xf>
    <xf numFmtId="0" fontId="7" fillId="12" borderId="41" xfId="12" applyFont="1" applyFill="1" applyBorder="1" applyAlignment="1" applyProtection="1">
      <alignment horizontal="center" vertical="center"/>
      <protection locked="0"/>
    </xf>
    <xf numFmtId="0" fontId="7" fillId="12" borderId="96" xfId="12" applyFont="1" applyFill="1" applyBorder="1" applyAlignment="1" applyProtection="1">
      <alignment horizontal="center" vertical="center"/>
      <protection locked="0"/>
    </xf>
    <xf numFmtId="0" fontId="7" fillId="12" borderId="42" xfId="12" applyFont="1" applyFill="1" applyBorder="1" applyAlignment="1" applyProtection="1">
      <alignment horizontal="center" vertical="center"/>
      <protection locked="0"/>
    </xf>
    <xf numFmtId="0" fontId="7" fillId="0" borderId="98" xfId="12" applyFont="1" applyFill="1" applyBorder="1" applyAlignment="1" applyProtection="1">
      <alignment vertical="center" wrapText="1"/>
    </xf>
    <xf numFmtId="0" fontId="7" fillId="0" borderId="12" xfId="12" applyFont="1" applyFill="1" applyBorder="1" applyAlignment="1" applyProtection="1">
      <alignment vertical="center" wrapText="1"/>
    </xf>
    <xf numFmtId="0" fontId="7" fillId="0" borderId="16" xfId="12" applyFont="1" applyFill="1" applyBorder="1" applyAlignment="1" applyProtection="1">
      <alignment vertical="center"/>
    </xf>
    <xf numFmtId="0" fontId="7" fillId="0" borderId="12" xfId="12" applyFont="1" applyFill="1" applyBorder="1" applyAlignment="1" applyProtection="1">
      <alignment vertical="center"/>
    </xf>
    <xf numFmtId="0" fontId="7" fillId="0" borderId="14" xfId="12" applyFont="1" applyFill="1" applyBorder="1" applyAlignment="1" applyProtection="1">
      <alignment vertical="center"/>
    </xf>
    <xf numFmtId="0" fontId="7" fillId="0" borderId="41" xfId="12" applyFont="1" applyFill="1" applyBorder="1" applyAlignment="1" applyProtection="1">
      <alignment vertical="center"/>
    </xf>
    <xf numFmtId="0" fontId="7" fillId="0" borderId="96" xfId="12" applyFont="1" applyFill="1" applyBorder="1" applyAlignment="1" applyProtection="1">
      <alignment vertical="center"/>
    </xf>
    <xf numFmtId="0" fontId="7" fillId="0" borderId="108" xfId="12" applyFont="1" applyFill="1" applyBorder="1" applyAlignment="1" applyProtection="1">
      <alignment vertical="center"/>
    </xf>
    <xf numFmtId="0" fontId="7" fillId="12" borderId="12" xfId="12" applyFont="1" applyFill="1" applyBorder="1" applyAlignment="1" applyProtection="1">
      <alignment horizontal="center" vertical="center"/>
      <protection locked="0"/>
    </xf>
    <xf numFmtId="0" fontId="7" fillId="0" borderId="16" xfId="12" applyFont="1" applyFill="1" applyBorder="1" applyAlignment="1" applyProtection="1">
      <alignment horizontal="center" vertical="center"/>
    </xf>
    <xf numFmtId="0" fontId="7" fillId="0" borderId="49" xfId="12" applyFont="1" applyFill="1" applyBorder="1" applyAlignment="1" applyProtection="1">
      <alignment horizontal="center" vertical="center"/>
    </xf>
    <xf numFmtId="0" fontId="7" fillId="12" borderId="98" xfId="12" applyFont="1" applyFill="1" applyBorder="1" applyAlignment="1" applyProtection="1">
      <alignment vertical="center" wrapText="1"/>
      <protection locked="0"/>
    </xf>
    <xf numFmtId="0" fontId="7" fillId="12" borderId="12" xfId="12" applyFont="1" applyFill="1" applyBorder="1" applyAlignment="1" applyProtection="1">
      <alignment vertical="center" wrapText="1"/>
      <protection locked="0"/>
    </xf>
    <xf numFmtId="0" fontId="7" fillId="12" borderId="95" xfId="12" applyFont="1" applyFill="1" applyBorder="1" applyAlignment="1" applyProtection="1">
      <alignment vertical="center" wrapText="1"/>
      <protection locked="0"/>
    </xf>
    <xf numFmtId="0" fontId="7" fillId="12" borderId="96" xfId="12" applyFont="1" applyFill="1" applyBorder="1" applyAlignment="1" applyProtection="1">
      <alignment vertical="center" wrapText="1"/>
      <protection locked="0"/>
    </xf>
    <xf numFmtId="0" fontId="7" fillId="0" borderId="12" xfId="12" applyFont="1" applyFill="1" applyBorder="1" applyAlignment="1" applyProtection="1">
      <alignment horizontal="right" vertical="center"/>
    </xf>
    <xf numFmtId="0" fontId="7" fillId="0" borderId="15" xfId="12" applyFont="1" applyFill="1" applyBorder="1" applyAlignment="1" applyProtection="1">
      <alignment horizontal="right" vertical="center"/>
    </xf>
    <xf numFmtId="0" fontId="7" fillId="0" borderId="96" xfId="12" applyFont="1" applyFill="1" applyBorder="1" applyAlignment="1" applyProtection="1">
      <alignment horizontal="right" vertical="center"/>
    </xf>
    <xf numFmtId="0" fontId="7" fillId="0" borderId="42" xfId="12" applyFont="1" applyFill="1" applyBorder="1" applyAlignment="1" applyProtection="1">
      <alignment horizontal="right" vertical="center"/>
    </xf>
    <xf numFmtId="186" fontId="7" fillId="0" borderId="111" xfId="14" applyNumberFormat="1" applyFont="1" applyFill="1" applyBorder="1" applyAlignment="1" applyProtection="1">
      <alignment horizontal="center" vertical="center"/>
    </xf>
    <xf numFmtId="186" fontId="7" fillId="0" borderId="112" xfId="14" applyNumberFormat="1" applyFont="1" applyFill="1" applyBorder="1" applyAlignment="1" applyProtection="1">
      <alignment horizontal="center" vertical="center"/>
    </xf>
    <xf numFmtId="186" fontId="7" fillId="0" borderId="118" xfId="14" applyNumberFormat="1" applyFont="1" applyFill="1" applyBorder="1" applyAlignment="1" applyProtection="1">
      <alignment horizontal="center" vertical="center"/>
    </xf>
    <xf numFmtId="179" fontId="7" fillId="0" borderId="12" xfId="14" applyNumberFormat="1" applyFont="1" applyFill="1" applyBorder="1" applyAlignment="1" applyProtection="1">
      <alignment horizontal="center" vertical="center"/>
    </xf>
    <xf numFmtId="180" fontId="7" fillId="0" borderId="12" xfId="14" applyNumberFormat="1" applyFont="1" applyFill="1" applyBorder="1" applyAlignment="1" applyProtection="1">
      <alignment horizontal="center" vertical="center"/>
    </xf>
    <xf numFmtId="180" fontId="7" fillId="0" borderId="14" xfId="14" applyNumberFormat="1" applyFont="1" applyFill="1" applyBorder="1" applyAlignment="1" applyProtection="1">
      <alignment horizontal="center" vertical="center"/>
    </xf>
    <xf numFmtId="176" fontId="11" fillId="0" borderId="43" xfId="12" applyNumberFormat="1" applyFont="1" applyFill="1" applyBorder="1" applyAlignment="1" applyProtection="1">
      <alignment horizontal="center" vertical="center" shrinkToFit="1"/>
    </xf>
    <xf numFmtId="176" fontId="11" fillId="0" borderId="81" xfId="12" applyNumberFormat="1" applyFont="1" applyFill="1" applyBorder="1" applyAlignment="1" applyProtection="1">
      <alignment horizontal="center" vertical="center" shrinkToFit="1"/>
    </xf>
    <xf numFmtId="0" fontId="7" fillId="0" borderId="86" xfId="12" applyFont="1" applyFill="1" applyBorder="1" applyAlignment="1" applyProtection="1">
      <alignment horizontal="center" vertical="center" wrapText="1"/>
    </xf>
    <xf numFmtId="0" fontId="7" fillId="0" borderId="87" xfId="12" applyFont="1" applyFill="1" applyBorder="1" applyAlignment="1" applyProtection="1">
      <alignment horizontal="center" vertical="center" wrapText="1"/>
    </xf>
    <xf numFmtId="0" fontId="7" fillId="0" borderId="54" xfId="14" applyFont="1" applyFill="1" applyBorder="1" applyAlignment="1" applyProtection="1">
      <alignment horizontal="center" vertical="center"/>
    </xf>
    <xf numFmtId="0" fontId="7" fillId="0" borderId="47" xfId="14" applyFont="1" applyFill="1" applyBorder="1" applyAlignment="1" applyProtection="1">
      <alignment horizontal="center" vertical="center"/>
    </xf>
    <xf numFmtId="0" fontId="7" fillId="0" borderId="55" xfId="14" applyFont="1" applyFill="1" applyBorder="1" applyAlignment="1" applyProtection="1">
      <alignment horizontal="center" vertical="center"/>
    </xf>
    <xf numFmtId="0" fontId="7" fillId="2" borderId="139" xfId="14" applyFont="1" applyFill="1" applyBorder="1" applyAlignment="1" applyProtection="1">
      <alignment horizontal="distributed" vertical="center" wrapText="1" indent="1"/>
      <protection locked="0"/>
    </xf>
    <xf numFmtId="0" fontId="7" fillId="2" borderId="124" xfId="14" applyFont="1" applyFill="1" applyBorder="1" applyAlignment="1" applyProtection="1">
      <alignment horizontal="distributed" vertical="center" wrapText="1" indent="1"/>
      <protection locked="0"/>
    </xf>
    <xf numFmtId="0" fontId="7" fillId="2" borderId="28" xfId="14" applyFont="1" applyFill="1" applyBorder="1" applyAlignment="1" applyProtection="1">
      <alignment horizontal="distributed" vertical="center" wrapText="1" indent="1"/>
      <protection locked="0"/>
    </xf>
    <xf numFmtId="180" fontId="7" fillId="2" borderId="12" xfId="14" applyNumberFormat="1" applyFont="1" applyFill="1" applyBorder="1" applyAlignment="1" applyProtection="1">
      <alignment horizontal="center" vertical="center"/>
      <protection locked="0"/>
    </xf>
    <xf numFmtId="0" fontId="7" fillId="2" borderId="2"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wrapText="1"/>
      <protection locked="0"/>
    </xf>
    <xf numFmtId="0" fontId="7" fillId="2" borderId="3" xfId="12" applyFont="1" applyFill="1" applyBorder="1" applyAlignment="1" applyProtection="1">
      <alignment horizontal="left" vertical="top"/>
      <protection locked="0"/>
    </xf>
    <xf numFmtId="0" fontId="7" fillId="2" borderId="140" xfId="12" applyFont="1" applyFill="1" applyBorder="1" applyAlignment="1" applyProtection="1">
      <alignment horizontal="left" vertical="top"/>
      <protection locked="0"/>
    </xf>
    <xf numFmtId="0" fontId="7" fillId="2" borderId="104" xfId="12" applyFont="1" applyFill="1" applyBorder="1" applyAlignment="1" applyProtection="1">
      <alignment horizontal="left" vertical="top"/>
      <protection locked="0"/>
    </xf>
    <xf numFmtId="0" fontId="7" fillId="2" borderId="47" xfId="12" applyFont="1" applyFill="1" applyBorder="1" applyAlignment="1" applyProtection="1">
      <alignment horizontal="left" vertical="top"/>
      <protection locked="0"/>
    </xf>
    <xf numFmtId="0" fontId="7" fillId="2" borderId="92" xfId="12" applyFont="1" applyFill="1" applyBorder="1" applyAlignment="1" applyProtection="1">
      <alignment horizontal="left" vertical="top"/>
      <protection locked="0"/>
    </xf>
    <xf numFmtId="0" fontId="7" fillId="2" borderId="44" xfId="14" applyFont="1" applyFill="1" applyBorder="1" applyAlignment="1" applyProtection="1">
      <alignment horizontal="distributed" vertical="center" wrapText="1" indent="1"/>
      <protection locked="0"/>
    </xf>
    <xf numFmtId="0" fontId="7" fillId="2" borderId="13" xfId="14" applyFont="1" applyFill="1" applyBorder="1" applyAlignment="1" applyProtection="1">
      <alignment horizontal="distributed" vertical="center" wrapText="1" indent="1"/>
      <protection locked="0"/>
    </xf>
    <xf numFmtId="0" fontId="7" fillId="2" borderId="16" xfId="14" applyFont="1" applyFill="1" applyBorder="1" applyAlignment="1" applyProtection="1">
      <alignment horizontal="distributed" vertical="center" wrapText="1" indent="1"/>
      <protection locked="0"/>
    </xf>
    <xf numFmtId="0" fontId="7" fillId="2" borderId="58" xfId="12" applyFont="1" applyFill="1" applyBorder="1" applyAlignment="1" applyProtection="1">
      <alignment horizontal="distributed" vertical="top" wrapText="1" justifyLastLine="1"/>
      <protection locked="0"/>
    </xf>
    <xf numFmtId="0" fontId="7" fillId="2" borderId="3" xfId="12" applyFont="1" applyFill="1" applyBorder="1" applyAlignment="1" applyProtection="1">
      <alignment horizontal="distributed" vertical="top" justifyLastLine="1"/>
      <protection locked="0"/>
    </xf>
    <xf numFmtId="0" fontId="7" fillId="2" borderId="4" xfId="12" applyFont="1" applyFill="1" applyBorder="1" applyAlignment="1" applyProtection="1">
      <alignment horizontal="distributed" vertical="top" justifyLastLine="1"/>
      <protection locked="0"/>
    </xf>
    <xf numFmtId="0" fontId="7" fillId="2" borderId="54" xfId="12" applyFont="1" applyFill="1" applyBorder="1" applyAlignment="1" applyProtection="1">
      <alignment horizontal="distributed" vertical="top" justifyLastLine="1"/>
      <protection locked="0"/>
    </xf>
    <xf numFmtId="0" fontId="7" fillId="2" borderId="47" xfId="12" applyFont="1" applyFill="1" applyBorder="1" applyAlignment="1" applyProtection="1">
      <alignment horizontal="distributed" vertical="top" justifyLastLine="1"/>
      <protection locked="0"/>
    </xf>
    <xf numFmtId="0" fontId="7" fillId="2" borderId="55" xfId="12" applyFont="1" applyFill="1" applyBorder="1" applyAlignment="1" applyProtection="1">
      <alignment horizontal="distributed" vertical="top" justifyLastLine="1"/>
      <protection locked="0"/>
    </xf>
    <xf numFmtId="0" fontId="7" fillId="0" borderId="83" xfId="12" applyFont="1" applyFill="1" applyBorder="1" applyAlignment="1" applyProtection="1">
      <alignment horizontal="distributed" vertical="center"/>
    </xf>
    <xf numFmtId="0" fontId="7" fillId="2" borderId="51" xfId="12" applyFont="1" applyFill="1" applyBorder="1" applyAlignment="1" applyProtection="1">
      <alignment vertical="center"/>
      <protection locked="0"/>
    </xf>
    <xf numFmtId="0" fontId="7" fillId="2" borderId="83" xfId="12" applyFont="1" applyFill="1" applyBorder="1" applyAlignment="1" applyProtection="1">
      <alignment vertical="center"/>
      <protection locked="0"/>
    </xf>
    <xf numFmtId="0" fontId="7" fillId="2" borderId="88" xfId="12" applyFont="1" applyFill="1" applyBorder="1" applyAlignment="1" applyProtection="1">
      <alignment vertical="center"/>
      <protection locked="0"/>
    </xf>
    <xf numFmtId="0" fontId="7" fillId="2" borderId="15" xfId="12" applyFont="1" applyFill="1" applyBorder="1" applyAlignment="1" applyProtection="1">
      <alignment vertical="center"/>
      <protection locked="0"/>
    </xf>
    <xf numFmtId="0" fontId="7" fillId="2" borderId="13" xfId="12" applyFont="1" applyFill="1" applyBorder="1" applyAlignment="1" applyProtection="1">
      <alignment vertical="center"/>
      <protection locked="0"/>
    </xf>
    <xf numFmtId="0" fontId="7" fillId="2" borderId="82" xfId="12" applyFont="1" applyFill="1" applyBorder="1" applyAlignment="1" applyProtection="1">
      <alignment vertical="center"/>
      <protection locked="0"/>
    </xf>
    <xf numFmtId="0" fontId="7" fillId="0" borderId="47" xfId="12" applyFont="1" applyFill="1" applyBorder="1" applyAlignment="1" applyProtection="1">
      <alignment horizontal="center" vertical="center" textRotation="255"/>
    </xf>
    <xf numFmtId="0" fontId="7" fillId="0" borderId="13" xfId="12" applyFont="1" applyFill="1" applyBorder="1" applyAlignment="1" applyProtection="1">
      <alignment horizontal="distributed" vertical="center" wrapText="1"/>
    </xf>
    <xf numFmtId="0" fontId="7" fillId="2" borderId="42" xfId="12" applyFont="1" applyFill="1" applyBorder="1" applyAlignment="1" applyProtection="1">
      <alignment vertical="center"/>
      <protection locked="0"/>
    </xf>
    <xf numFmtId="0" fontId="7" fillId="2" borderId="43" xfId="12" applyFont="1" applyFill="1" applyBorder="1" applyAlignment="1" applyProtection="1">
      <alignment vertical="center"/>
      <protection locked="0"/>
    </xf>
    <xf numFmtId="0" fontId="7" fillId="2" borderId="81" xfId="12" applyFont="1" applyFill="1" applyBorder="1" applyAlignment="1" applyProtection="1">
      <alignment vertical="center"/>
      <protection locked="0"/>
    </xf>
    <xf numFmtId="0" fontId="7" fillId="2" borderId="52" xfId="12" applyFont="1" applyFill="1" applyBorder="1" applyAlignment="1" applyProtection="1">
      <alignment vertical="center" wrapText="1"/>
      <protection locked="0"/>
    </xf>
    <xf numFmtId="0" fontId="7" fillId="2" borderId="84" xfId="12" applyFont="1" applyFill="1" applyBorder="1" applyAlignment="1" applyProtection="1">
      <alignment vertical="center" wrapText="1"/>
      <protection locked="0"/>
    </xf>
    <xf numFmtId="0" fontId="7" fillId="2" borderId="85" xfId="12" applyFont="1" applyFill="1" applyBorder="1" applyAlignment="1" applyProtection="1">
      <alignment vertical="center" wrapText="1"/>
      <protection locked="0"/>
    </xf>
    <xf numFmtId="176" fontId="11" fillId="0" borderId="83" xfId="12" applyNumberFormat="1" applyFont="1" applyFill="1" applyBorder="1" applyAlignment="1" applyProtection="1">
      <alignment horizontal="center" vertical="center"/>
    </xf>
    <xf numFmtId="176" fontId="11" fillId="0" borderId="88" xfId="12" applyNumberFormat="1" applyFont="1" applyFill="1" applyBorder="1" applyAlignment="1" applyProtection="1">
      <alignment horizontal="center" vertical="center"/>
    </xf>
    <xf numFmtId="0" fontId="91" fillId="0" borderId="193" xfId="0" applyFont="1" applyFill="1" applyBorder="1" applyAlignment="1" applyProtection="1">
      <alignment horizontal="left" vertical="center" wrapText="1"/>
    </xf>
    <xf numFmtId="0" fontId="91" fillId="0" borderId="166" xfId="0" applyFont="1" applyFill="1" applyBorder="1" applyAlignment="1" applyProtection="1">
      <alignment horizontal="left" vertical="center" wrapText="1"/>
    </xf>
    <xf numFmtId="0" fontId="91" fillId="0" borderId="5" xfId="0" applyFont="1" applyFill="1" applyBorder="1" applyAlignment="1" applyProtection="1">
      <alignment horizontal="left" vertical="center" wrapText="1"/>
    </xf>
    <xf numFmtId="0" fontId="91" fillId="0" borderId="1" xfId="0" applyFont="1" applyFill="1" applyBorder="1" applyAlignment="1" applyProtection="1">
      <alignment horizontal="left" vertical="center" wrapText="1"/>
    </xf>
    <xf numFmtId="0" fontId="29" fillId="0" borderId="192" xfId="0" applyFont="1" applyBorder="1" applyAlignment="1">
      <alignment horizontal="center" vertical="center"/>
    </xf>
    <xf numFmtId="0" fontId="29" fillId="0" borderId="181" xfId="0" applyFont="1" applyBorder="1" applyAlignment="1">
      <alignment horizontal="center" vertical="center"/>
    </xf>
    <xf numFmtId="0" fontId="29" fillId="0" borderId="149" xfId="0" applyFont="1" applyBorder="1" applyAlignment="1">
      <alignment horizontal="center" vertical="center" wrapText="1"/>
    </xf>
    <xf numFmtId="0" fontId="29" fillId="0" borderId="200"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5" xfId="0" applyFont="1" applyBorder="1" applyAlignment="1">
      <alignment horizontal="center" vertical="center" wrapText="1"/>
    </xf>
    <xf numFmtId="0" fontId="29" fillId="0" borderId="186" xfId="0" applyFont="1" applyBorder="1" applyAlignment="1">
      <alignment horizontal="center" vertical="center" wrapText="1"/>
    </xf>
    <xf numFmtId="0" fontId="29" fillId="0" borderId="187"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0" xfId="0" applyFont="1" applyBorder="1" applyAlignment="1">
      <alignment horizontal="left" vertical="center" wrapText="1"/>
    </xf>
    <xf numFmtId="0" fontId="29" fillId="0" borderId="201" xfId="0" applyFont="1" applyBorder="1" applyAlignment="1">
      <alignment horizontal="left" vertical="center" wrapText="1"/>
    </xf>
    <xf numFmtId="0" fontId="29" fillId="0" borderId="198"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87" xfId="0" applyFont="1" applyBorder="1" applyAlignment="1">
      <alignment horizontal="left" vertical="center" wrapText="1"/>
    </xf>
    <xf numFmtId="0" fontId="29" fillId="0" borderId="192" xfId="0" applyFont="1" applyBorder="1" applyAlignment="1">
      <alignment vertical="center" wrapText="1"/>
    </xf>
    <xf numFmtId="0" fontId="29" fillId="0" borderId="181" xfId="0" applyFont="1" applyBorder="1" applyAlignment="1">
      <alignment vertical="center" wrapText="1"/>
    </xf>
    <xf numFmtId="0" fontId="29" fillId="14" borderId="192" xfId="0" applyFont="1" applyFill="1" applyBorder="1" applyAlignment="1" applyProtection="1">
      <alignment horizontal="center" vertical="center"/>
      <protection locked="0"/>
    </xf>
    <xf numFmtId="0" fontId="29" fillId="14" borderId="181" xfId="0" applyFont="1" applyFill="1" applyBorder="1" applyAlignment="1" applyProtection="1">
      <alignment horizontal="center" vertical="center"/>
      <protection locked="0"/>
    </xf>
    <xf numFmtId="0" fontId="28" fillId="14" borderId="20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8" fillId="14" borderId="198" xfId="0" applyFont="1" applyFill="1" applyBorder="1" applyAlignment="1" applyProtection="1">
      <alignment horizontal="left" vertical="center"/>
      <protection locked="0"/>
    </xf>
    <xf numFmtId="0" fontId="28" fillId="14" borderId="187" xfId="0" applyFont="1" applyFill="1" applyBorder="1" applyAlignment="1" applyProtection="1">
      <alignment horizontal="left" vertical="center"/>
      <protection locked="0"/>
    </xf>
    <xf numFmtId="0" fontId="29" fillId="0" borderId="207" xfId="0" applyFont="1" applyBorder="1" applyAlignment="1">
      <alignment vertical="center" wrapText="1"/>
    </xf>
    <xf numFmtId="0" fontId="29" fillId="0" borderId="200" xfId="0" applyFont="1" applyBorder="1" applyAlignment="1">
      <alignment vertical="center" wrapText="1"/>
    </xf>
    <xf numFmtId="0" fontId="29" fillId="0" borderId="201" xfId="0" applyFont="1" applyBorder="1" applyAlignment="1">
      <alignment vertical="center" wrapText="1"/>
    </xf>
    <xf numFmtId="0" fontId="28" fillId="14" borderId="207"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32" fillId="0" borderId="0" xfId="0" applyFont="1" applyAlignment="1">
      <alignment horizontal="lef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75"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72"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0" borderId="180" xfId="0" applyFont="1" applyBorder="1" applyAlignment="1">
      <alignment horizontal="center" vertical="center"/>
    </xf>
    <xf numFmtId="0" fontId="29" fillId="0" borderId="141" xfId="0" applyFont="1" applyBorder="1" applyAlignment="1">
      <alignment horizontal="center" vertical="center"/>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71"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93"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4" borderId="180" xfId="0" applyFont="1" applyFill="1" applyBorder="1" applyAlignment="1" applyProtection="1">
      <alignment horizontal="center" vertical="center"/>
      <protection locked="0"/>
    </xf>
    <xf numFmtId="0" fontId="29" fillId="14" borderId="141" xfId="0" applyFont="1" applyFill="1" applyBorder="1" applyAlignment="1" applyProtection="1">
      <alignment horizontal="center" vertical="center"/>
      <protection locked="0"/>
    </xf>
    <xf numFmtId="0" fontId="28" fillId="14" borderId="193" xfId="0" applyFont="1" applyFill="1" applyBorder="1" applyAlignment="1" applyProtection="1">
      <alignment horizontal="left" vertical="center" wrapText="1"/>
      <protection locked="0"/>
    </xf>
    <xf numFmtId="0" fontId="28" fillId="14" borderId="16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14" borderId="174" xfId="0" applyFont="1" applyFill="1" applyBorder="1" applyAlignment="1" applyProtection="1">
      <alignment horizontal="center" vertical="center"/>
      <protection locked="0"/>
    </xf>
    <xf numFmtId="0" fontId="28" fillId="14" borderId="192" xfId="0" applyFont="1" applyFill="1" applyBorder="1" applyAlignment="1" applyProtection="1">
      <alignment horizontal="left" vertical="center"/>
      <protection locked="0"/>
    </xf>
    <xf numFmtId="0" fontId="30" fillId="0" borderId="19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6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9" fillId="0" borderId="193" xfId="0" applyFont="1" applyBorder="1" applyAlignment="1">
      <alignment vertical="center" wrapText="1"/>
    </xf>
    <xf numFmtId="0" fontId="29" fillId="0" borderId="184"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28" fillId="14" borderId="193" xfId="0" applyFont="1" applyFill="1" applyBorder="1" applyAlignment="1" applyProtection="1">
      <alignment horizontal="left" vertical="center"/>
      <protection locked="0"/>
    </xf>
    <xf numFmtId="0" fontId="27" fillId="0" borderId="0" xfId="0" applyFont="1" applyAlignment="1">
      <alignment vertical="top" wrapText="1"/>
    </xf>
    <xf numFmtId="0" fontId="29" fillId="4" borderId="12" xfId="0" applyFont="1" applyFill="1" applyBorder="1" applyAlignment="1" applyProtection="1">
      <alignment horizontal="center" vertical="center"/>
    </xf>
    <xf numFmtId="0" fontId="29" fillId="13" borderId="12" xfId="0" applyFont="1" applyFill="1" applyBorder="1" applyAlignment="1">
      <alignment horizontal="center" vertical="center"/>
    </xf>
    <xf numFmtId="0" fontId="29" fillId="0" borderId="182" xfId="0" applyFont="1" applyBorder="1" applyAlignment="1">
      <alignment horizontal="center" vertical="center"/>
    </xf>
    <xf numFmtId="0" fontId="29" fillId="0" borderId="172" xfId="0" applyFont="1" applyBorder="1" applyAlignment="1">
      <alignment horizontal="center" vertical="center" wrapText="1"/>
    </xf>
    <xf numFmtId="0" fontId="29" fillId="0" borderId="188" xfId="0" applyFont="1" applyBorder="1" applyAlignment="1">
      <alignment horizontal="center" vertical="center" wrapText="1"/>
    </xf>
    <xf numFmtId="0" fontId="29" fillId="0" borderId="189" xfId="0" applyFont="1" applyBorder="1" applyAlignment="1">
      <alignment horizontal="center" vertical="center" wrapText="1"/>
    </xf>
    <xf numFmtId="0" fontId="29" fillId="0" borderId="199" xfId="0" applyFont="1" applyBorder="1" applyAlignment="1">
      <alignment vertical="center" wrapText="1"/>
    </xf>
    <xf numFmtId="0" fontId="29" fillId="0" borderId="188" xfId="0" applyFont="1" applyBorder="1" applyAlignment="1">
      <alignment vertical="center" wrapText="1"/>
    </xf>
    <xf numFmtId="0" fontId="29" fillId="0" borderId="189" xfId="0" applyFont="1" applyBorder="1" applyAlignment="1">
      <alignment vertical="center" wrapText="1"/>
    </xf>
    <xf numFmtId="0" fontId="29" fillId="14" borderId="182" xfId="0" applyFont="1" applyFill="1" applyBorder="1" applyAlignment="1" applyProtection="1">
      <alignment horizontal="center" vertical="center"/>
      <protection locked="0"/>
    </xf>
    <xf numFmtId="0" fontId="28" fillId="14" borderId="199" xfId="0" applyFont="1" applyFill="1" applyBorder="1" applyAlignment="1" applyProtection="1">
      <alignment horizontal="left" vertical="center"/>
      <protection locked="0"/>
    </xf>
    <xf numFmtId="0" fontId="28" fillId="14" borderId="189" xfId="0" applyFont="1" applyFill="1" applyBorder="1" applyAlignment="1" applyProtection="1">
      <alignment horizontal="left" vertical="center"/>
      <protection locked="0"/>
    </xf>
    <xf numFmtId="0" fontId="31" fillId="0" borderId="74" xfId="0" applyFont="1" applyFill="1" applyBorder="1" applyAlignment="1">
      <alignment horizontal="center" vertical="center"/>
    </xf>
    <xf numFmtId="0" fontId="31" fillId="0" borderId="179" xfId="0" applyFont="1" applyFill="1" applyBorder="1" applyAlignment="1">
      <alignment horizontal="center" vertical="center"/>
    </xf>
    <xf numFmtId="0" fontId="31" fillId="0" borderId="146" xfId="0" applyFont="1" applyFill="1" applyBorder="1" applyAlignment="1">
      <alignment horizontal="center" vertical="center"/>
    </xf>
    <xf numFmtId="0" fontId="31" fillId="0" borderId="146" xfId="0" applyFont="1" applyBorder="1" applyAlignment="1">
      <alignment horizontal="center" vertical="center"/>
    </xf>
    <xf numFmtId="0" fontId="31" fillId="0" borderId="74" xfId="0" applyFont="1" applyBorder="1" applyAlignment="1">
      <alignment horizontal="center" vertical="center"/>
    </xf>
    <xf numFmtId="0" fontId="31" fillId="0" borderId="179" xfId="0" applyFont="1" applyBorder="1" applyAlignment="1">
      <alignment horizontal="center" vertical="center"/>
    </xf>
    <xf numFmtId="0" fontId="31" fillId="7" borderId="74" xfId="0" applyFont="1" applyFill="1" applyBorder="1" applyAlignment="1">
      <alignment horizontal="center" vertical="center"/>
    </xf>
    <xf numFmtId="0" fontId="31" fillId="7" borderId="179" xfId="0" applyFont="1" applyFill="1" applyBorder="1" applyAlignment="1">
      <alignment horizontal="center" vertical="center"/>
    </xf>
    <xf numFmtId="0" fontId="31" fillId="0" borderId="147" xfId="0" applyFont="1" applyBorder="1" applyAlignment="1">
      <alignment horizontal="center" vertical="center"/>
    </xf>
    <xf numFmtId="0" fontId="31" fillId="0" borderId="70" xfId="0" applyFont="1" applyBorder="1" applyAlignment="1">
      <alignment horizontal="center" vertical="center"/>
    </xf>
    <xf numFmtId="0" fontId="31" fillId="0" borderId="77" xfId="0" applyFont="1" applyBorder="1" applyAlignment="1">
      <alignment horizontal="center" vertical="center"/>
    </xf>
    <xf numFmtId="189" fontId="31" fillId="0" borderId="74" xfId="0" applyNumberFormat="1" applyFont="1" applyBorder="1" applyAlignment="1">
      <alignment horizontal="right" vertical="center"/>
    </xf>
    <xf numFmtId="189" fontId="31" fillId="0" borderId="179" xfId="0" applyNumberFormat="1" applyFont="1" applyBorder="1" applyAlignment="1">
      <alignment horizontal="right" vertical="center"/>
    </xf>
    <xf numFmtId="0" fontId="29" fillId="0" borderId="193" xfId="0" applyFont="1" applyBorder="1" applyAlignment="1" applyProtection="1">
      <alignment horizontal="left" vertical="center" wrapText="1"/>
    </xf>
    <xf numFmtId="0" fontId="29" fillId="0" borderId="184" xfId="0" applyFont="1" applyBorder="1" applyAlignment="1" applyProtection="1">
      <alignment horizontal="left" vertical="center" wrapText="1"/>
    </xf>
    <xf numFmtId="0" fontId="29" fillId="0" borderId="194"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72"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190" xfId="0" applyFont="1" applyBorder="1" applyAlignment="1" applyProtection="1">
      <alignment horizontal="left" vertical="center" wrapText="1"/>
    </xf>
    <xf numFmtId="0" fontId="29" fillId="0" borderId="166"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29" fillId="0" borderId="8" xfId="0" applyFont="1" applyBorder="1" applyAlignment="1" applyProtection="1">
      <alignment horizontal="left" vertical="center" wrapText="1"/>
    </xf>
    <xf numFmtId="189" fontId="31" fillId="0" borderId="15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56" xfId="0" applyNumberFormat="1" applyFont="1" applyBorder="1" applyAlignment="1">
      <alignment horizontal="right" vertical="center"/>
    </xf>
    <xf numFmtId="189" fontId="31" fillId="0" borderId="80" xfId="0" applyNumberFormat="1" applyFont="1" applyBorder="1" applyAlignment="1">
      <alignment horizontal="right" vertical="center"/>
    </xf>
    <xf numFmtId="0" fontId="31" fillId="0" borderId="80" xfId="0" applyFont="1" applyBorder="1" applyAlignment="1">
      <alignment horizontal="right" vertical="center"/>
    </xf>
    <xf numFmtId="0" fontId="31" fillId="0" borderId="78" xfId="0" applyFont="1" applyBorder="1" applyAlignment="1">
      <alignment horizontal="right" vertical="center"/>
    </xf>
    <xf numFmtId="0" fontId="31" fillId="0" borderId="154"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56" xfId="0" applyFont="1" applyFill="1" applyBorder="1" applyAlignment="1">
      <alignment horizontal="center" vertical="center"/>
    </xf>
    <xf numFmtId="0" fontId="30" fillId="0" borderId="173" xfId="0" applyNumberFormat="1" applyFont="1" applyBorder="1" applyAlignment="1" applyProtection="1">
      <alignment horizontal="center" vertical="center"/>
    </xf>
    <xf numFmtId="0" fontId="30" fillId="0" borderId="141" xfId="0" applyNumberFormat="1" applyFont="1" applyBorder="1" applyAlignment="1" applyProtection="1">
      <alignment horizontal="center" vertical="center"/>
    </xf>
    <xf numFmtId="0" fontId="30" fillId="0" borderId="26" xfId="0" applyNumberFormat="1" applyFont="1" applyBorder="1" applyAlignment="1" applyProtection="1">
      <alignment horizontal="center" vertical="center"/>
    </xf>
    <xf numFmtId="0" fontId="29" fillId="0" borderId="2" xfId="0" applyFont="1" applyBorder="1" applyAlignment="1">
      <alignment horizontal="center" vertical="center"/>
    </xf>
    <xf numFmtId="0" fontId="29" fillId="0" borderId="170"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4" xfId="0" applyFont="1" applyBorder="1" applyAlignment="1" applyProtection="1">
      <alignment horizontal="center" vertical="center"/>
    </xf>
    <xf numFmtId="0" fontId="29" fillId="0" borderId="171"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68"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2" xfId="0" applyFont="1" applyFill="1" applyBorder="1" applyAlignment="1" applyProtection="1">
      <alignment horizontal="left" vertical="center" wrapText="1"/>
    </xf>
    <xf numFmtId="0" fontId="29" fillId="0" borderId="3" xfId="0" applyFont="1" applyFill="1" applyBorder="1" applyAlignment="1" applyProtection="1">
      <alignment horizontal="left" vertical="center" wrapText="1"/>
    </xf>
    <xf numFmtId="0" fontId="29" fillId="0" borderId="175"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72" xfId="0" applyFont="1" applyFill="1" applyBorder="1" applyAlignment="1" applyProtection="1">
      <alignment horizontal="left" vertical="center" wrapText="1"/>
    </xf>
    <xf numFmtId="0" fontId="29" fillId="0" borderId="6"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wrapText="1"/>
    </xf>
    <xf numFmtId="0" fontId="29" fillId="0" borderId="190" xfId="0" applyFont="1" applyFill="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30" fillId="3" borderId="173" xfId="0" applyFont="1" applyFill="1" applyBorder="1" applyAlignment="1" applyProtection="1">
      <alignment horizontal="center" vertical="center"/>
      <protection locked="0"/>
    </xf>
    <xf numFmtId="0" fontId="30" fillId="3" borderId="141"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30" fillId="0" borderId="180" xfId="0" applyNumberFormat="1" applyFont="1" applyBorder="1" applyAlignment="1" applyProtection="1">
      <alignment horizontal="center" vertical="center"/>
    </xf>
    <xf numFmtId="189" fontId="31" fillId="0" borderId="146" xfId="0" applyNumberFormat="1" applyFont="1" applyBorder="1" applyAlignment="1">
      <alignment horizontal="right" vertical="center"/>
    </xf>
    <xf numFmtId="189" fontId="31" fillId="0" borderId="149" xfId="0" applyNumberFormat="1" applyFont="1" applyBorder="1" applyAlignment="1">
      <alignment horizontal="right" vertical="center"/>
    </xf>
    <xf numFmtId="0" fontId="31" fillId="0" borderId="149" xfId="0" applyFont="1" applyBorder="1" applyAlignment="1">
      <alignment horizontal="right" vertical="center"/>
    </xf>
    <xf numFmtId="0" fontId="31" fillId="0" borderId="185" xfId="0" applyFont="1" applyBorder="1" applyAlignment="1">
      <alignment horizontal="right" vertical="center"/>
    </xf>
    <xf numFmtId="0" fontId="28" fillId="3" borderId="4"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67" xfId="0" applyFont="1" applyFill="1" applyBorder="1" applyAlignment="1" applyProtection="1">
      <alignment horizontal="left" vertical="center" wrapText="1"/>
      <protection locked="0"/>
    </xf>
    <xf numFmtId="0" fontId="32" fillId="0" borderId="155" xfId="0" applyFont="1" applyBorder="1" applyAlignment="1">
      <alignment horizontal="center" vertical="center"/>
    </xf>
    <xf numFmtId="0" fontId="32" fillId="0" borderId="79" xfId="0" applyFont="1" applyBorder="1" applyAlignment="1">
      <alignment horizontal="center" vertical="center"/>
    </xf>
    <xf numFmtId="0" fontId="28" fillId="3" borderId="166" xfId="0" applyFont="1" applyFill="1" applyBorder="1" applyAlignment="1" applyProtection="1">
      <alignment horizontal="left" vertical="center" wrapText="1"/>
      <protection locked="0"/>
    </xf>
    <xf numFmtId="0" fontId="29" fillId="4" borderId="174" xfId="0" applyFont="1" applyFill="1" applyBorder="1" applyAlignment="1" applyProtection="1">
      <alignment horizontal="center" vertical="center" wrapText="1"/>
      <protection locked="0"/>
    </xf>
    <xf numFmtId="0" fontId="29" fillId="4" borderId="192" xfId="0" applyFont="1" applyFill="1" applyBorder="1" applyAlignment="1" applyProtection="1">
      <alignment horizontal="center" vertical="center" wrapText="1"/>
      <protection locked="0"/>
    </xf>
    <xf numFmtId="189" fontId="31" fillId="0" borderId="160" xfId="0" applyNumberFormat="1" applyFont="1" applyBorder="1" applyAlignment="1">
      <alignment horizontal="right"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67" xfId="0" applyFont="1" applyFill="1" applyBorder="1" applyAlignment="1" applyProtection="1">
      <alignment horizontal="center" vertical="center"/>
      <protection locked="0"/>
    </xf>
    <xf numFmtId="0" fontId="32" fillId="7" borderId="70" xfId="0" applyFont="1" applyFill="1" applyBorder="1" applyAlignment="1">
      <alignment horizontal="center" vertical="center"/>
    </xf>
    <xf numFmtId="0" fontId="32" fillId="7" borderId="77" xfId="0" applyFont="1" applyFill="1" applyBorder="1" applyAlignment="1">
      <alignment horizontal="center" vertical="center"/>
    </xf>
    <xf numFmtId="0" fontId="31" fillId="7" borderId="146" xfId="0" applyFont="1" applyFill="1" applyBorder="1" applyAlignment="1">
      <alignment horizontal="center" vertical="center"/>
    </xf>
    <xf numFmtId="0" fontId="29" fillId="4" borderId="180"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left" vertical="center" wrapText="1"/>
      <protection locked="0"/>
    </xf>
    <xf numFmtId="0" fontId="32" fillId="0" borderId="76" xfId="0" applyFont="1" applyBorder="1" applyAlignment="1">
      <alignment horizontal="center" vertical="center"/>
    </xf>
    <xf numFmtId="0" fontId="32" fillId="7" borderId="147" xfId="0" applyFont="1" applyFill="1" applyBorder="1" applyAlignment="1">
      <alignment horizontal="center" vertical="center"/>
    </xf>
    <xf numFmtId="0" fontId="31" fillId="7" borderId="147" xfId="0" applyFont="1" applyFill="1" applyBorder="1" applyAlignment="1">
      <alignment horizontal="center" vertical="center"/>
    </xf>
    <xf numFmtId="189" fontId="31" fillId="0" borderId="147" xfId="0" applyNumberFormat="1" applyFont="1" applyBorder="1" applyAlignment="1">
      <alignment horizontal="right" vertical="center"/>
    </xf>
    <xf numFmtId="0" fontId="31" fillId="0" borderId="147" xfId="0" applyFont="1" applyFill="1" applyBorder="1" applyAlignment="1">
      <alignment horizontal="center" vertical="center"/>
    </xf>
    <xf numFmtId="189" fontId="31" fillId="0" borderId="153" xfId="0" applyNumberFormat="1" applyFont="1" applyBorder="1" applyAlignment="1">
      <alignment horizontal="right" vertical="center"/>
    </xf>
    <xf numFmtId="189" fontId="31" fillId="0" borderId="155" xfId="0" applyNumberFormat="1" applyFont="1" applyBorder="1" applyAlignment="1">
      <alignment horizontal="right" vertical="center"/>
    </xf>
    <xf numFmtId="189" fontId="31" fillId="0" borderId="144" xfId="0" applyNumberFormat="1" applyFont="1" applyBorder="1" applyAlignment="1">
      <alignment horizontal="right" vertical="center"/>
    </xf>
    <xf numFmtId="0" fontId="31" fillId="0" borderId="151" xfId="0" applyFont="1" applyFill="1" applyBorder="1" applyAlignment="1">
      <alignment horizontal="center" vertical="center"/>
    </xf>
    <xf numFmtId="0" fontId="31" fillId="0" borderId="155" xfId="0" applyFont="1" applyFill="1" applyBorder="1" applyAlignment="1">
      <alignment horizontal="center" vertical="center"/>
    </xf>
    <xf numFmtId="0" fontId="31" fillId="6" borderId="154" xfId="0" applyFont="1" applyFill="1" applyBorder="1" applyAlignment="1">
      <alignment horizontal="center" vertical="center"/>
    </xf>
    <xf numFmtId="0" fontId="31" fillId="6" borderId="73" xfId="0" applyFont="1" applyFill="1" applyBorder="1" applyAlignment="1">
      <alignment horizontal="center" vertical="center"/>
    </xf>
    <xf numFmtId="0" fontId="32" fillId="0" borderId="142" xfId="0" applyFont="1" applyBorder="1" applyAlignment="1">
      <alignment horizontal="center" vertical="center"/>
    </xf>
    <xf numFmtId="0" fontId="31" fillId="0" borderId="143" xfId="0" applyFont="1" applyBorder="1" applyAlignment="1">
      <alignment horizontal="center" vertical="center"/>
    </xf>
    <xf numFmtId="0" fontId="31" fillId="0" borderId="154" xfId="0" applyFont="1" applyBorder="1" applyAlignment="1">
      <alignment horizontal="center" vertical="center"/>
    </xf>
    <xf numFmtId="0" fontId="31" fillId="0" borderId="73" xfId="0" applyFont="1" applyBorder="1" applyAlignment="1">
      <alignment horizontal="center" vertical="center"/>
    </xf>
    <xf numFmtId="0" fontId="31" fillId="0" borderId="166" xfId="0" applyFont="1" applyBorder="1" applyAlignment="1">
      <alignment horizontal="center" vertical="center"/>
    </xf>
    <xf numFmtId="0" fontId="31" fillId="0" borderId="1" xfId="0" applyFont="1" applyBorder="1" applyAlignment="1">
      <alignment horizontal="center" vertical="center"/>
    </xf>
    <xf numFmtId="189" fontId="31" fillId="0" borderId="78" xfId="0" applyNumberFormat="1" applyFont="1" applyBorder="1" applyAlignment="1">
      <alignment horizontal="right" vertical="center"/>
    </xf>
    <xf numFmtId="0" fontId="31" fillId="0" borderId="157" xfId="0" applyFont="1" applyBorder="1" applyAlignment="1">
      <alignment horizontal="right" vertical="center"/>
    </xf>
    <xf numFmtId="0" fontId="31" fillId="0" borderId="76" xfId="0" applyFont="1" applyFill="1" applyBorder="1" applyAlignment="1">
      <alignment horizontal="center" vertical="center"/>
    </xf>
    <xf numFmtId="0" fontId="31" fillId="0" borderId="145" xfId="0" applyFont="1" applyFill="1" applyBorder="1" applyAlignment="1">
      <alignment horizontal="center" vertical="center"/>
    </xf>
    <xf numFmtId="0" fontId="31" fillId="0" borderId="77" xfId="0" applyFont="1" applyFill="1" applyBorder="1" applyAlignment="1">
      <alignment horizontal="center" vertical="center"/>
    </xf>
    <xf numFmtId="0" fontId="31" fillId="0" borderId="150" xfId="0" applyFont="1" applyFill="1" applyBorder="1" applyAlignment="1">
      <alignment horizontal="center" vertical="center"/>
    </xf>
    <xf numFmtId="189" fontId="31" fillId="0" borderId="76" xfId="0" applyNumberFormat="1" applyFont="1" applyBorder="1" applyAlignment="1">
      <alignment horizontal="right" vertical="center"/>
    </xf>
    <xf numFmtId="189" fontId="31" fillId="0" borderId="145" xfId="0" applyNumberFormat="1" applyFont="1" applyBorder="1" applyAlignment="1">
      <alignment horizontal="right" vertical="center"/>
    </xf>
    <xf numFmtId="0" fontId="31" fillId="0" borderId="150" xfId="0" applyFont="1" applyBorder="1" applyAlignment="1">
      <alignment horizontal="center" vertical="center"/>
    </xf>
    <xf numFmtId="189" fontId="31" fillId="0" borderId="185" xfId="0" applyNumberFormat="1" applyFont="1" applyBorder="1" applyAlignment="1">
      <alignment horizontal="right" vertical="center"/>
    </xf>
    <xf numFmtId="0" fontId="31" fillId="0" borderId="169" xfId="0" applyFont="1" applyBorder="1" applyAlignment="1">
      <alignment horizontal="right" vertical="center"/>
    </xf>
    <xf numFmtId="0" fontId="31" fillId="0" borderId="187" xfId="0" applyFont="1" applyBorder="1" applyAlignment="1">
      <alignment horizontal="center" vertical="center"/>
    </xf>
    <xf numFmtId="0" fontId="31" fillId="0" borderId="16" xfId="0" applyFont="1" applyBorder="1" applyAlignment="1">
      <alignment horizontal="center" vertical="center"/>
    </xf>
    <xf numFmtId="189" fontId="31" fillId="0" borderId="77" xfId="0" applyNumberFormat="1" applyFont="1" applyBorder="1" applyAlignment="1">
      <alignment horizontal="right" vertical="center"/>
    </xf>
    <xf numFmtId="189" fontId="31" fillId="0" borderId="150" xfId="0" applyNumberFormat="1" applyFont="1" applyBorder="1" applyAlignment="1">
      <alignment horizontal="right" vertical="center"/>
    </xf>
    <xf numFmtId="0" fontId="31" fillId="0" borderId="191" xfId="0" applyFont="1" applyBorder="1" applyAlignment="1">
      <alignment horizontal="center" vertical="center"/>
    </xf>
    <xf numFmtId="0" fontId="31" fillId="0" borderId="75" xfId="0" applyFont="1" applyBorder="1" applyAlignment="1">
      <alignment horizontal="center" vertical="center"/>
    </xf>
    <xf numFmtId="0" fontId="31" fillId="0" borderId="153" xfId="0" applyFont="1" applyBorder="1" applyAlignment="1">
      <alignment horizontal="center" vertical="center"/>
    </xf>
    <xf numFmtId="0" fontId="30" fillId="0" borderId="193"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196" xfId="0" applyNumberFormat="1" applyFont="1" applyBorder="1" applyAlignment="1" applyProtection="1">
      <alignment horizontal="center" vertical="center"/>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175"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90" xfId="0" applyFont="1" applyFill="1" applyBorder="1" applyAlignment="1" applyProtection="1">
      <alignment horizontal="center" vertical="center" wrapText="1"/>
    </xf>
    <xf numFmtId="0" fontId="30" fillId="0" borderId="184" xfId="0" applyFont="1" applyBorder="1" applyAlignment="1" applyProtection="1">
      <alignment horizontal="center" vertical="center" wrapText="1"/>
    </xf>
    <xf numFmtId="0" fontId="30" fillId="0" borderId="166"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95" xfId="0" applyFont="1" applyBorder="1" applyAlignment="1" applyProtection="1">
      <alignment horizontal="center" vertical="center" wrapText="1"/>
    </xf>
    <xf numFmtId="0" fontId="30" fillId="0" borderId="167" xfId="0" applyFont="1" applyBorder="1" applyAlignment="1" applyProtection="1">
      <alignment horizontal="center" vertical="center" wrapText="1"/>
    </xf>
    <xf numFmtId="0" fontId="29" fillId="0" borderId="195" xfId="0" applyFont="1" applyBorder="1" applyAlignment="1" applyProtection="1">
      <alignment horizontal="center" vertical="center"/>
    </xf>
    <xf numFmtId="0" fontId="29" fillId="0" borderId="167" xfId="0" applyFont="1" applyBorder="1" applyAlignment="1" applyProtection="1">
      <alignment horizontal="center" vertical="center"/>
    </xf>
    <xf numFmtId="0" fontId="29" fillId="4" borderId="181" xfId="0" applyFont="1" applyFill="1" applyBorder="1" applyAlignment="1" applyProtection="1">
      <alignment horizontal="center" vertical="center" wrapText="1"/>
      <protection locked="0"/>
    </xf>
    <xf numFmtId="0" fontId="30" fillId="0" borderId="79"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149" xfId="0" applyFont="1" applyFill="1" applyBorder="1" applyAlignment="1" applyProtection="1">
      <alignment horizontal="left" vertical="center" wrapText="1"/>
    </xf>
    <xf numFmtId="0" fontId="30" fillId="0" borderId="80" xfId="0" applyFont="1" applyFill="1" applyBorder="1" applyAlignment="1" applyProtection="1">
      <alignment horizontal="left" vertical="center" wrapText="1"/>
    </xf>
    <xf numFmtId="0" fontId="30" fillId="0" borderId="193" xfId="0" applyFont="1" applyFill="1" applyBorder="1" applyAlignment="1" applyProtection="1">
      <alignment horizontal="left" vertical="center" wrapText="1"/>
    </xf>
    <xf numFmtId="0" fontId="30" fillId="0" borderId="184" xfId="0" applyFont="1" applyFill="1" applyBorder="1" applyAlignment="1" applyProtection="1">
      <alignment horizontal="left" vertical="center" wrapText="1"/>
    </xf>
    <xf numFmtId="0" fontId="30" fillId="0" borderId="166"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96" xfId="0" applyFont="1" applyFill="1" applyBorder="1" applyAlignment="1" applyProtection="1">
      <alignment horizontal="left" vertical="center" wrapText="1"/>
    </xf>
    <xf numFmtId="0" fontId="30" fillId="0" borderId="195" xfId="0" applyFont="1" applyFill="1" applyBorder="1" applyAlignment="1" applyProtection="1">
      <alignment horizontal="left" vertical="center" wrapText="1"/>
    </xf>
    <xf numFmtId="0" fontId="30" fillId="0" borderId="167" xfId="0" applyFont="1" applyFill="1" applyBorder="1" applyAlignment="1" applyProtection="1">
      <alignment horizontal="left" vertical="center" wrapText="1"/>
    </xf>
    <xf numFmtId="0" fontId="30" fillId="3" borderId="193"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196" xfId="0" applyFont="1" applyFill="1" applyBorder="1" applyAlignment="1" applyProtection="1">
      <alignment horizontal="center" vertical="center"/>
      <protection locked="0"/>
    </xf>
    <xf numFmtId="0" fontId="30" fillId="0" borderId="198" xfId="0" applyNumberFormat="1" applyFont="1" applyBorder="1" applyAlignment="1" applyProtection="1">
      <alignment horizontal="center" vertical="center"/>
    </xf>
    <xf numFmtId="0" fontId="30" fillId="0" borderId="15" xfId="0" applyNumberFormat="1" applyFont="1" applyBorder="1" applyAlignment="1" applyProtection="1">
      <alignment horizontal="center" vertical="center"/>
    </xf>
    <xf numFmtId="0" fontId="30" fillId="0" borderId="199" xfId="0" applyNumberFormat="1" applyFont="1" applyBorder="1" applyAlignment="1" applyProtection="1">
      <alignment horizontal="center" vertical="center"/>
    </xf>
    <xf numFmtId="0" fontId="30" fillId="0" borderId="193" xfId="0" applyFont="1" applyBorder="1" applyAlignment="1" applyProtection="1">
      <alignment horizontal="left" vertical="center" wrapText="1"/>
    </xf>
    <xf numFmtId="0" fontId="30" fillId="0" borderId="184" xfId="0" applyFont="1" applyBorder="1" applyAlignment="1" applyProtection="1">
      <alignment horizontal="left" vertical="center" wrapText="1"/>
    </xf>
    <xf numFmtId="0" fontId="30" fillId="0" borderId="194"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72" xfId="0" applyFont="1" applyBorder="1" applyAlignment="1" applyProtection="1">
      <alignment horizontal="left" vertical="center" wrapText="1"/>
    </xf>
    <xf numFmtId="0" fontId="30" fillId="0" borderId="196" xfId="0" applyFont="1" applyBorder="1" applyAlignment="1" applyProtection="1">
      <alignment horizontal="left" vertical="center" wrapText="1"/>
    </xf>
    <xf numFmtId="0" fontId="30" fillId="0" borderId="195" xfId="0" applyFont="1" applyBorder="1" applyAlignment="1" applyProtection="1">
      <alignment horizontal="left" vertical="center" wrapText="1"/>
    </xf>
    <xf numFmtId="0" fontId="30" fillId="0" borderId="197" xfId="0" applyFont="1" applyBorder="1" applyAlignment="1" applyProtection="1">
      <alignment horizontal="left" vertical="center" wrapText="1"/>
    </xf>
    <xf numFmtId="0" fontId="30" fillId="0" borderId="174" xfId="0" applyNumberFormat="1" applyFont="1" applyBorder="1" applyAlignment="1" applyProtection="1">
      <alignment horizontal="center" vertical="center"/>
    </xf>
    <xf numFmtId="0" fontId="31" fillId="6" borderId="146"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7" xfId="0" applyFont="1" applyFill="1" applyBorder="1" applyAlignment="1">
      <alignment horizontal="center" vertical="center"/>
    </xf>
    <xf numFmtId="0" fontId="31" fillId="6" borderId="155" xfId="0" applyFont="1" applyFill="1" applyBorder="1" applyAlignment="1">
      <alignment horizontal="center" vertical="center"/>
    </xf>
    <xf numFmtId="0" fontId="30" fillId="0" borderId="2" xfId="0" applyNumberFormat="1" applyFont="1" applyBorder="1" applyAlignment="1" applyProtection="1">
      <alignment horizontal="center" vertical="center"/>
    </xf>
    <xf numFmtId="0" fontId="31" fillId="7" borderId="77" xfId="0" applyFont="1" applyFill="1" applyBorder="1" applyAlignment="1">
      <alignment horizontal="center" vertical="center"/>
    </xf>
    <xf numFmtId="0" fontId="31" fillId="7" borderId="150" xfId="0" applyFont="1" applyFill="1" applyBorder="1" applyAlignment="1">
      <alignment horizontal="center" vertical="center"/>
    </xf>
    <xf numFmtId="0" fontId="31" fillId="7" borderId="143" xfId="0" applyFont="1" applyFill="1" applyBorder="1" applyAlignment="1">
      <alignment horizontal="center" vertical="center"/>
    </xf>
    <xf numFmtId="189" fontId="31" fillId="0" borderId="143" xfId="0" applyNumberFormat="1" applyFont="1" applyBorder="1" applyAlignment="1">
      <alignment horizontal="right" vertical="center"/>
    </xf>
    <xf numFmtId="0" fontId="32" fillId="7" borderId="150" xfId="0" applyFont="1" applyFill="1" applyBorder="1" applyAlignment="1">
      <alignment horizontal="center" vertical="center"/>
    </xf>
    <xf numFmtId="0" fontId="32" fillId="7" borderId="143" xfId="0" applyFont="1" applyFill="1" applyBorder="1" applyAlignment="1">
      <alignment horizontal="center" vertical="center"/>
    </xf>
    <xf numFmtId="0" fontId="29" fillId="4" borderId="182" xfId="0" applyFont="1" applyFill="1" applyBorder="1" applyAlignment="1" applyProtection="1">
      <alignment horizontal="center" vertical="center" wrapText="1"/>
      <protection locked="0"/>
    </xf>
    <xf numFmtId="0" fontId="30" fillId="0" borderId="6" xfId="0" applyNumberFormat="1" applyFont="1" applyBorder="1" applyAlignment="1" applyProtection="1">
      <alignment horizontal="center" vertical="center"/>
    </xf>
    <xf numFmtId="0" fontId="29" fillId="0" borderId="183" xfId="0" applyFont="1" applyBorder="1" applyAlignment="1" applyProtection="1">
      <alignment horizontal="center" vertical="center" wrapText="1"/>
    </xf>
    <xf numFmtId="0" fontId="29" fillId="0" borderId="184" xfId="0" applyFont="1" applyBorder="1" applyAlignment="1" applyProtection="1">
      <alignment horizontal="center" vertical="center" wrapText="1"/>
    </xf>
    <xf numFmtId="0" fontId="29" fillId="0" borderId="166" xfId="0" applyFont="1" applyBorder="1" applyAlignment="1" applyProtection="1">
      <alignment horizontal="center" vertical="center" wrapText="1"/>
    </xf>
    <xf numFmtId="0" fontId="29" fillId="0" borderId="171"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168"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189" fontId="31" fillId="0" borderId="168" xfId="0" applyNumberFormat="1" applyFont="1" applyBorder="1" applyAlignment="1">
      <alignment horizontal="right" vertical="center"/>
    </xf>
    <xf numFmtId="0" fontId="31" fillId="0" borderId="172" xfId="0" applyFont="1" applyBorder="1" applyAlignment="1">
      <alignment horizontal="right" vertical="center"/>
    </xf>
    <xf numFmtId="189" fontId="31" fillId="0" borderId="142" xfId="0" applyNumberFormat="1" applyFont="1" applyBorder="1" applyAlignment="1">
      <alignment horizontal="right" vertical="center"/>
    </xf>
    <xf numFmtId="0" fontId="30" fillId="0" borderId="170"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30" fillId="0" borderId="171"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30" fillId="0" borderId="160" xfId="0" applyFont="1" applyFill="1" applyBorder="1" applyAlignment="1" applyProtection="1">
      <alignment horizontal="center" vertical="center"/>
    </xf>
    <xf numFmtId="0" fontId="30" fillId="0" borderId="195" xfId="0" applyFont="1" applyFill="1" applyBorder="1" applyAlignment="1" applyProtection="1">
      <alignment horizontal="center" vertical="center"/>
    </xf>
    <xf numFmtId="0" fontId="30" fillId="0" borderId="167" xfId="0" applyFont="1" applyFill="1" applyBorder="1" applyAlignment="1" applyProtection="1">
      <alignment horizontal="center" vertical="center"/>
    </xf>
    <xf numFmtId="0" fontId="3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3" borderId="174" xfId="0" applyFont="1" applyFill="1" applyBorder="1" applyAlignment="1" applyProtection="1">
      <alignment horizontal="center" vertical="center"/>
      <protection locked="0"/>
    </xf>
    <xf numFmtId="0" fontId="34" fillId="0" borderId="13" xfId="0" applyFont="1" applyFill="1" applyBorder="1" applyAlignment="1" applyProtection="1">
      <alignment horizontal="left" vertical="center" wrapText="1"/>
    </xf>
    <xf numFmtId="0" fontId="34" fillId="0" borderId="7" xfId="0" applyFont="1" applyFill="1" applyBorder="1" applyAlignment="1" applyProtection="1">
      <alignment horizontal="left" vertical="center" wrapText="1"/>
    </xf>
    <xf numFmtId="0" fontId="34" fillId="0" borderId="8" xfId="0" applyFont="1" applyFill="1" applyBorder="1" applyAlignment="1" applyProtection="1">
      <alignment horizontal="left" vertical="center" wrapText="1"/>
    </xf>
    <xf numFmtId="0" fontId="29" fillId="0" borderId="196" xfId="0" applyFont="1" applyFill="1" applyBorder="1" applyAlignment="1" applyProtection="1">
      <alignment horizontal="left" vertical="center" wrapText="1"/>
    </xf>
    <xf numFmtId="0" fontId="29" fillId="0" borderId="195" xfId="0" applyFont="1" applyFill="1" applyBorder="1" applyAlignment="1" applyProtection="1">
      <alignment horizontal="left" vertical="center" wrapText="1"/>
    </xf>
    <xf numFmtId="0" fontId="29" fillId="0" borderId="197"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9" fillId="0" borderId="167" xfId="0" applyFont="1" applyFill="1" applyBorder="1" applyAlignment="1" applyProtection="1">
      <alignment horizontal="left" vertical="center" wrapText="1"/>
    </xf>
    <xf numFmtId="0" fontId="30" fillId="3" borderId="180" xfId="0" applyFont="1" applyFill="1" applyBorder="1" applyAlignment="1" applyProtection="1">
      <alignment horizontal="center" vertical="center"/>
      <protection locked="0"/>
    </xf>
    <xf numFmtId="0" fontId="30" fillId="0" borderId="79"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149"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0" borderId="146" xfId="0" applyFont="1" applyBorder="1" applyAlignment="1" applyProtection="1">
      <alignment horizontal="left" vertical="center" wrapText="1"/>
    </xf>
    <xf numFmtId="0" fontId="30" fillId="0" borderId="183"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147" xfId="0" applyFont="1" applyBorder="1" applyAlignment="1" applyProtection="1">
      <alignment horizontal="left" vertical="center" wrapText="1"/>
    </xf>
    <xf numFmtId="0" fontId="30" fillId="0" borderId="153" xfId="0" applyFont="1" applyBorder="1" applyAlignment="1" applyProtection="1">
      <alignment horizontal="left" vertical="center" wrapText="1"/>
    </xf>
    <xf numFmtId="0" fontId="30" fillId="0" borderId="80" xfId="0" applyFont="1" applyBorder="1" applyAlignment="1" applyProtection="1">
      <alignment horizontal="left" vertical="center" wrapText="1"/>
    </xf>
    <xf numFmtId="0" fontId="30" fillId="0" borderId="191" xfId="0" applyFont="1" applyBorder="1" applyAlignment="1" applyProtection="1">
      <alignment horizontal="left" vertical="center" wrapText="1"/>
    </xf>
    <xf numFmtId="0" fontId="30" fillId="0" borderId="76" xfId="0" applyFont="1" applyFill="1" applyBorder="1" applyAlignment="1" applyProtection="1">
      <alignment horizontal="left" vertical="center" wrapText="1"/>
    </xf>
    <xf numFmtId="0" fontId="30" fillId="0" borderId="77" xfId="0" applyFont="1" applyFill="1" applyBorder="1" applyAlignment="1" applyProtection="1">
      <alignment horizontal="left" vertical="center" wrapText="1"/>
    </xf>
    <xf numFmtId="0" fontId="30" fillId="0" borderId="185" xfId="0" applyFont="1" applyFill="1" applyBorder="1" applyAlignment="1" applyProtection="1">
      <alignment horizontal="left" vertical="center" wrapText="1"/>
    </xf>
    <xf numFmtId="0" fontId="30" fillId="0" borderId="145" xfId="0" applyFont="1" applyFill="1" applyBorder="1" applyAlignment="1" applyProtection="1">
      <alignment horizontal="left" vertical="center" wrapText="1"/>
    </xf>
    <xf numFmtId="0" fontId="30" fillId="0" borderId="150" xfId="0" applyFont="1" applyFill="1" applyBorder="1" applyAlignment="1" applyProtection="1">
      <alignment horizontal="left" vertical="center" wrapText="1"/>
    </xf>
    <xf numFmtId="0" fontId="30" fillId="0" borderId="169" xfId="0" applyFont="1" applyFill="1" applyBorder="1" applyAlignment="1" applyProtection="1">
      <alignment horizontal="left" vertical="center" wrapText="1"/>
    </xf>
    <xf numFmtId="0" fontId="30" fillId="0" borderId="142" xfId="0" applyFont="1" applyFill="1" applyBorder="1" applyAlignment="1" applyProtection="1">
      <alignment horizontal="left" vertical="center" wrapText="1"/>
    </xf>
    <xf numFmtId="0" fontId="30" fillId="0" borderId="143" xfId="0" applyFont="1" applyFill="1" applyBorder="1" applyAlignment="1" applyProtection="1">
      <alignment horizontal="left" vertical="center" wrapText="1"/>
    </xf>
    <xf numFmtId="0" fontId="30" fillId="0" borderId="172" xfId="0" applyFont="1" applyFill="1" applyBorder="1" applyAlignment="1" applyProtection="1">
      <alignment horizontal="left" vertical="center" wrapText="1"/>
    </xf>
    <xf numFmtId="0" fontId="30" fillId="0" borderId="198" xfId="0" applyFont="1" applyFill="1" applyBorder="1" applyAlignment="1" applyProtection="1">
      <alignment horizontal="left" vertical="center" wrapText="1"/>
    </xf>
    <xf numFmtId="0" fontId="30" fillId="0" borderId="186" xfId="0" applyFont="1" applyFill="1" applyBorder="1" applyAlignment="1" applyProtection="1">
      <alignment horizontal="left" vertical="center" wrapText="1"/>
    </xf>
    <xf numFmtId="0" fontId="30" fillId="0" borderId="187"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199" xfId="0" applyFont="1" applyFill="1" applyBorder="1" applyAlignment="1" applyProtection="1">
      <alignment horizontal="left" vertical="center" wrapText="1"/>
    </xf>
    <xf numFmtId="0" fontId="30" fillId="0" borderId="188" xfId="0" applyFont="1" applyFill="1" applyBorder="1" applyAlignment="1" applyProtection="1">
      <alignment horizontal="left" vertical="center" wrapText="1"/>
    </xf>
    <xf numFmtId="0" fontId="30" fillId="0" borderId="189" xfId="0" applyFont="1" applyFill="1" applyBorder="1" applyAlignment="1" applyProtection="1">
      <alignment horizontal="left" vertical="center" wrapText="1"/>
    </xf>
    <xf numFmtId="0" fontId="30" fillId="3" borderId="184"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195" xfId="0" applyFont="1" applyFill="1" applyBorder="1" applyAlignment="1" applyProtection="1">
      <alignment horizontal="center" vertical="center"/>
      <protection locked="0"/>
    </xf>
    <xf numFmtId="0" fontId="28" fillId="3" borderId="16" xfId="0" applyFont="1" applyFill="1" applyBorder="1" applyAlignment="1" applyProtection="1">
      <alignment horizontal="left" vertical="center" wrapText="1"/>
      <protection locked="0"/>
    </xf>
    <xf numFmtId="0" fontId="30" fillId="0" borderId="166"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2" fillId="0" borderId="145" xfId="0" applyFont="1" applyBorder="1" applyAlignment="1">
      <alignment horizontal="center" vertical="center"/>
    </xf>
    <xf numFmtId="0" fontId="32" fillId="7" borderId="179" xfId="0" applyFont="1" applyFill="1" applyBorder="1" applyAlignment="1">
      <alignment horizontal="center" vertical="center"/>
    </xf>
    <xf numFmtId="0" fontId="31" fillId="0" borderId="148" xfId="0" applyFont="1" applyBorder="1" applyAlignment="1">
      <alignment horizontal="center" vertical="center"/>
    </xf>
    <xf numFmtId="0" fontId="30" fillId="0" borderId="78" xfId="0" applyFont="1" applyFill="1" applyBorder="1" applyAlignment="1" applyProtection="1">
      <alignment horizontal="left" vertical="center" wrapText="1"/>
    </xf>
    <xf numFmtId="0" fontId="30" fillId="3" borderId="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2" fillId="0" borderId="156" xfId="0" applyFont="1" applyBorder="1" applyAlignment="1">
      <alignment horizontal="center" vertical="center"/>
    </xf>
    <xf numFmtId="189" fontId="31" fillId="0" borderId="158" xfId="0" applyNumberFormat="1" applyFont="1" applyBorder="1" applyAlignment="1">
      <alignment horizontal="right" vertical="center"/>
    </xf>
    <xf numFmtId="0" fontId="31" fillId="0" borderId="156" xfId="0" applyFont="1" applyBorder="1" applyAlignment="1">
      <alignment horizontal="center" vertical="center"/>
    </xf>
    <xf numFmtId="0" fontId="31" fillId="0" borderId="145" xfId="0" applyFont="1" applyBorder="1" applyAlignment="1">
      <alignment horizontal="center" vertical="center"/>
    </xf>
    <xf numFmtId="0" fontId="29" fillId="0" borderId="196" xfId="0" applyFont="1" applyBorder="1" applyAlignment="1" applyProtection="1">
      <alignment horizontal="left" vertical="center" wrapText="1"/>
    </xf>
    <xf numFmtId="0" fontId="29" fillId="0" borderId="195" xfId="0" applyFont="1" applyBorder="1" applyAlignment="1" applyProtection="1">
      <alignment horizontal="left" vertical="center" wrapText="1"/>
    </xf>
    <xf numFmtId="0" fontId="29" fillId="0" borderId="197" xfId="0" applyFont="1" applyBorder="1" applyAlignment="1" applyProtection="1">
      <alignment horizontal="left" vertical="center" wrapText="1"/>
    </xf>
    <xf numFmtId="0" fontId="29" fillId="0" borderId="193" xfId="0" applyFont="1" applyFill="1" applyBorder="1" applyAlignment="1" applyProtection="1">
      <alignment horizontal="left" vertical="center" wrapText="1"/>
    </xf>
    <xf numFmtId="0" fontId="29" fillId="0" borderId="184"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1" fillId="0" borderId="76" xfId="0" applyFont="1" applyBorder="1" applyAlignment="1">
      <alignment horizontal="center" vertical="center"/>
    </xf>
    <xf numFmtId="0" fontId="31" fillId="0" borderId="142" xfId="0" applyFont="1" applyBorder="1" applyAlignment="1">
      <alignment horizontal="center" vertical="center"/>
    </xf>
    <xf numFmtId="0" fontId="29" fillId="4" borderId="173"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73"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31" fillId="4" borderId="148" xfId="0" applyFont="1" applyFill="1" applyBorder="1" applyAlignment="1">
      <alignment horizontal="center" vertical="center" wrapText="1"/>
    </xf>
    <xf numFmtId="0" fontId="31" fillId="4" borderId="159"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96" xfId="0" applyFont="1" applyFill="1" applyBorder="1" applyAlignment="1" applyProtection="1">
      <alignment horizontal="center" vertical="center"/>
      <protection locked="0"/>
    </xf>
    <xf numFmtId="0" fontId="5" fillId="0" borderId="159" xfId="0" applyFont="1" applyBorder="1" applyAlignment="1">
      <alignment vertical="center" wrapText="1"/>
    </xf>
    <xf numFmtId="0" fontId="30" fillId="4" borderId="173"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0" fontId="31" fillId="4" borderId="161" xfId="0" applyFont="1" applyFill="1" applyBorder="1" applyAlignment="1">
      <alignment horizontal="center" vertical="center"/>
    </xf>
    <xf numFmtId="0" fontId="31" fillId="4" borderId="162" xfId="0" applyFont="1" applyFill="1" applyBorder="1" applyAlignment="1">
      <alignment horizontal="center" vertical="center"/>
    </xf>
    <xf numFmtId="0" fontId="32" fillId="4" borderId="148" xfId="0" applyFont="1" applyFill="1" applyBorder="1" applyAlignment="1">
      <alignment horizontal="center" vertical="center" wrapText="1"/>
    </xf>
    <xf numFmtId="0" fontId="32" fillId="4" borderId="159" xfId="0" applyFont="1" applyFill="1" applyBorder="1" applyAlignment="1">
      <alignment horizontal="center" vertical="center" wrapText="1"/>
    </xf>
    <xf numFmtId="0" fontId="26" fillId="0" borderId="183" xfId="0" applyFont="1" applyBorder="1" applyAlignment="1">
      <alignment horizontal="left" vertical="center" wrapText="1"/>
    </xf>
    <xf numFmtId="0" fontId="26" fillId="0" borderId="184" xfId="0" applyFont="1" applyBorder="1" applyAlignment="1">
      <alignment horizontal="left" vertical="center" wrapText="1"/>
    </xf>
    <xf numFmtId="0" fontId="26" fillId="0" borderId="171" xfId="0" applyFont="1" applyBorder="1" applyAlignment="1">
      <alignment horizontal="left" vertical="center" wrapText="1"/>
    </xf>
    <xf numFmtId="0" fontId="26" fillId="0" borderId="0" xfId="0" applyFont="1" applyBorder="1" applyAlignment="1">
      <alignment horizontal="left" vertical="center" wrapText="1"/>
    </xf>
    <xf numFmtId="0" fontId="26" fillId="0" borderId="160" xfId="0" applyFont="1" applyBorder="1" applyAlignment="1">
      <alignment horizontal="left" vertical="center" wrapText="1"/>
    </xf>
    <xf numFmtId="0" fontId="26" fillId="0" borderId="195" xfId="0" applyFont="1" applyBorder="1" applyAlignment="1">
      <alignment horizontal="left" vertical="center" wrapText="1"/>
    </xf>
    <xf numFmtId="189" fontId="31" fillId="0" borderId="151"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4" borderId="18" xfId="0" applyFont="1" applyFill="1" applyBorder="1" applyAlignment="1">
      <alignment horizontal="center" vertical="center"/>
    </xf>
    <xf numFmtId="0" fontId="31" fillId="0" borderId="144" xfId="0" applyFont="1" applyBorder="1" applyAlignment="1">
      <alignment horizontal="right" vertical="center"/>
    </xf>
    <xf numFmtId="0" fontId="31" fillId="0" borderId="189" xfId="0" applyFont="1" applyBorder="1" applyAlignment="1">
      <alignment horizontal="center" vertical="center"/>
    </xf>
    <xf numFmtId="0" fontId="29" fillId="0" borderId="167" xfId="0" applyFont="1" applyBorder="1" applyAlignment="1" applyProtection="1">
      <alignment horizontal="left" vertical="center" wrapText="1"/>
    </xf>
    <xf numFmtId="0" fontId="29" fillId="0" borderId="166" xfId="0" applyFont="1" applyFill="1" applyBorder="1" applyAlignment="1" applyProtection="1">
      <alignment horizontal="left" vertical="center" wrapText="1"/>
    </xf>
    <xf numFmtId="0" fontId="30" fillId="0" borderId="194" xfId="0" applyFont="1" applyFill="1" applyBorder="1" applyAlignment="1" applyProtection="1">
      <alignment horizontal="left" vertical="center" wrapText="1"/>
    </xf>
    <xf numFmtId="0" fontId="30" fillId="0" borderId="72" xfId="0" applyFont="1" applyFill="1" applyBorder="1" applyAlignment="1" applyProtection="1">
      <alignment horizontal="left" vertical="center" wrapText="1"/>
    </xf>
    <xf numFmtId="0" fontId="30" fillId="0" borderId="190" xfId="0" applyFont="1" applyFill="1" applyBorder="1" applyAlignment="1" applyProtection="1">
      <alignment horizontal="left" vertical="center" wrapText="1"/>
    </xf>
    <xf numFmtId="0" fontId="29" fillId="0" borderId="70" xfId="0" applyFont="1" applyBorder="1" applyAlignment="1" applyProtection="1">
      <alignment horizontal="center" vertical="center" wrapText="1"/>
    </xf>
    <xf numFmtId="0" fontId="29" fillId="0" borderId="70" xfId="0" applyFont="1" applyBorder="1" applyAlignment="1" applyProtection="1">
      <alignment horizontal="center" vertical="center"/>
    </xf>
    <xf numFmtId="0" fontId="29" fillId="0" borderId="149" xfId="0" applyFont="1" applyBorder="1" applyAlignment="1" applyProtection="1">
      <alignment horizontal="center" vertical="center"/>
    </xf>
    <xf numFmtId="0" fontId="29" fillId="0" borderId="146" xfId="0" applyFont="1" applyBorder="1" applyAlignment="1" applyProtection="1">
      <alignment horizontal="center" vertical="center"/>
    </xf>
    <xf numFmtId="0" fontId="29" fillId="0" borderId="183" xfId="0" applyFont="1" applyBorder="1" applyAlignment="1" applyProtection="1">
      <alignment horizontal="center" vertical="center"/>
    </xf>
    <xf numFmtId="0" fontId="30" fillId="0" borderId="183" xfId="0" applyFont="1" applyFill="1" applyBorder="1" applyAlignment="1" applyProtection="1">
      <alignment horizontal="center" vertical="center"/>
    </xf>
    <xf numFmtId="0" fontId="30" fillId="0" borderId="184" xfId="0" applyFont="1" applyFill="1" applyBorder="1" applyAlignment="1" applyProtection="1">
      <alignment horizontal="center" vertical="center"/>
    </xf>
    <xf numFmtId="0" fontId="30" fillId="0" borderId="166" xfId="0" applyFont="1" applyFill="1" applyBorder="1" applyAlignment="1" applyProtection="1">
      <alignment horizontal="center" vertical="center"/>
    </xf>
    <xf numFmtId="0" fontId="30" fillId="0" borderId="168" xfId="0" applyFont="1" applyFill="1" applyBorder="1" applyAlignment="1" applyProtection="1">
      <alignment horizontal="center" vertical="center"/>
    </xf>
    <xf numFmtId="0" fontId="30" fillId="0" borderId="7" xfId="0" applyFont="1" applyFill="1" applyBorder="1" applyAlignment="1" applyProtection="1">
      <alignment horizontal="center" vertical="center"/>
    </xf>
    <xf numFmtId="0" fontId="30" fillId="0" borderId="8" xfId="0" applyFont="1" applyFill="1" applyBorder="1" applyAlignment="1" applyProtection="1">
      <alignment horizontal="center" vertical="center"/>
    </xf>
    <xf numFmtId="0" fontId="29" fillId="0" borderId="79" xfId="0" applyFont="1" applyBorder="1" applyAlignment="1" applyProtection="1">
      <alignment horizontal="left" vertical="center" wrapText="1"/>
    </xf>
    <xf numFmtId="0" fontId="29" fillId="0" borderId="70" xfId="0" applyFont="1" applyBorder="1" applyAlignment="1" applyProtection="1">
      <alignment horizontal="left" vertical="center" wrapText="1"/>
    </xf>
    <xf numFmtId="0" fontId="29" fillId="0" borderId="80" xfId="0" applyFont="1" applyBorder="1" applyAlignment="1" applyProtection="1">
      <alignment horizontal="left" vertical="center" wrapText="1"/>
    </xf>
    <xf numFmtId="40" fontId="28" fillId="3" borderId="166" xfId="8" applyNumberFormat="1" applyFont="1" applyFill="1" applyBorder="1" applyAlignment="1" applyProtection="1">
      <alignment horizontal="left" vertical="center" wrapText="1"/>
      <protection locked="0"/>
    </xf>
    <xf numFmtId="40" fontId="28" fillId="3" borderId="1" xfId="8" applyNumberFormat="1" applyFont="1" applyFill="1" applyBorder="1" applyAlignment="1" applyProtection="1">
      <alignment horizontal="left" vertical="center" wrapText="1"/>
      <protection locked="0"/>
    </xf>
    <xf numFmtId="40" fontId="28" fillId="3" borderId="167" xfId="8" applyNumberFormat="1" applyFont="1" applyFill="1" applyBorder="1" applyAlignment="1" applyProtection="1">
      <alignment horizontal="left" vertical="center" wrapText="1"/>
      <protection locked="0"/>
    </xf>
    <xf numFmtId="0" fontId="28" fillId="3" borderId="189" xfId="0" applyFont="1" applyFill="1" applyBorder="1" applyAlignment="1" applyProtection="1">
      <alignment horizontal="left" vertical="center" wrapText="1"/>
      <protection locked="0"/>
    </xf>
    <xf numFmtId="0" fontId="29" fillId="0" borderId="184" xfId="0" applyFont="1" applyBorder="1" applyAlignment="1" applyProtection="1">
      <alignment horizontal="center" vertical="center"/>
    </xf>
    <xf numFmtId="0" fontId="29" fillId="0" borderId="166" xfId="0" applyFont="1" applyBorder="1" applyAlignment="1" applyProtection="1">
      <alignment horizontal="center" vertical="center"/>
    </xf>
    <xf numFmtId="0" fontId="29" fillId="0" borderId="194" xfId="0" applyFont="1" applyFill="1" applyBorder="1" applyAlignment="1" applyProtection="1">
      <alignment horizontal="left" vertical="center" wrapText="1"/>
    </xf>
    <xf numFmtId="0" fontId="30" fillId="0" borderId="15"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202" xfId="0" applyFont="1" applyFill="1" applyBorder="1" applyAlignment="1" applyProtection="1">
      <alignment horizontal="center" vertical="center" wrapText="1"/>
    </xf>
    <xf numFmtId="0" fontId="30" fillId="0" borderId="12" xfId="0" applyNumberFormat="1" applyFont="1" applyBorder="1" applyAlignment="1" applyProtection="1">
      <alignment horizontal="center" vertical="center"/>
    </xf>
    <xf numFmtId="0" fontId="30" fillId="0" borderId="182" xfId="0" applyNumberFormat="1" applyFont="1" applyBorder="1" applyAlignment="1" applyProtection="1">
      <alignment horizontal="center" vertical="center"/>
    </xf>
    <xf numFmtId="0" fontId="29" fillId="0" borderId="169"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72" xfId="0" applyFont="1" applyBorder="1" applyAlignment="1" applyProtection="1">
      <alignment horizontal="center" vertical="center" wrapText="1"/>
    </xf>
    <xf numFmtId="0" fontId="29" fillId="0" borderId="188" xfId="0" applyFont="1" applyBorder="1" applyAlignment="1" applyProtection="1">
      <alignment horizontal="center" vertical="center" wrapText="1"/>
    </xf>
    <xf numFmtId="0" fontId="29" fillId="0" borderId="189" xfId="0" applyFont="1" applyBorder="1" applyAlignment="1" applyProtection="1">
      <alignment horizontal="center" vertical="center" wrapText="1"/>
    </xf>
    <xf numFmtId="0" fontId="30" fillId="0" borderId="181" xfId="0" applyNumberFormat="1" applyFont="1" applyBorder="1" applyAlignment="1" applyProtection="1">
      <alignment horizontal="center" vertical="center"/>
    </xf>
    <xf numFmtId="0" fontId="30" fillId="3" borderId="15" xfId="0" applyFont="1" applyFill="1" applyBorder="1" applyAlignment="1" applyProtection="1">
      <alignment horizontal="center" vertical="center"/>
      <protection locked="0"/>
    </xf>
    <xf numFmtId="0" fontId="30" fillId="3" borderId="199" xfId="0" applyFont="1" applyFill="1" applyBorder="1" applyAlignment="1" applyProtection="1">
      <alignment horizontal="center" vertical="center"/>
      <protection locked="0"/>
    </xf>
    <xf numFmtId="0" fontId="29" fillId="0" borderId="185" xfId="0" applyFont="1" applyFill="1" applyBorder="1" applyAlignment="1" applyProtection="1">
      <alignment horizontal="center" vertical="center"/>
    </xf>
    <xf numFmtId="0" fontId="29" fillId="0" borderId="186" xfId="0" applyFont="1" applyFill="1" applyBorder="1" applyAlignment="1" applyProtection="1">
      <alignment horizontal="center" vertical="center"/>
    </xf>
    <xf numFmtId="0" fontId="29" fillId="0" borderId="187" xfId="0" applyFont="1" applyFill="1" applyBorder="1" applyAlignment="1" applyProtection="1">
      <alignment horizontal="center" vertical="center"/>
    </xf>
    <xf numFmtId="0" fontId="29" fillId="0" borderId="169"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170"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8" fillId="3" borderId="187" xfId="0" applyFont="1" applyFill="1" applyBorder="1" applyAlignment="1" applyProtection="1">
      <alignment horizontal="left" vertical="center" wrapText="1"/>
      <protection locked="0"/>
    </xf>
    <xf numFmtId="0" fontId="29" fillId="0" borderId="2"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175"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72"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190" xfId="0" applyFont="1" applyBorder="1" applyAlignment="1" applyProtection="1">
      <alignment horizontal="center" vertical="center" wrapText="1"/>
    </xf>
    <xf numFmtId="0" fontId="29" fillId="0" borderId="160" xfId="0" applyFont="1" applyBorder="1" applyAlignment="1" applyProtection="1">
      <alignment horizontal="center" vertical="center"/>
    </xf>
    <xf numFmtId="0" fontId="31" fillId="0" borderId="161" xfId="0" applyFont="1" applyBorder="1" applyAlignment="1">
      <alignment horizontal="center" vertical="center"/>
    </xf>
    <xf numFmtId="0" fontId="31" fillId="0" borderId="158" xfId="0" applyFont="1" applyBorder="1" applyAlignment="1">
      <alignment horizontal="center" vertical="center"/>
    </xf>
    <xf numFmtId="189" fontId="31" fillId="0" borderId="148" xfId="0" applyNumberFormat="1" applyFont="1" applyBorder="1" applyAlignment="1">
      <alignment horizontal="right" vertical="center"/>
    </xf>
    <xf numFmtId="0" fontId="29" fillId="0" borderId="170"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60" xfId="0" applyFont="1" applyBorder="1" applyAlignment="1" applyProtection="1">
      <alignment horizontal="center" vertical="center" wrapText="1"/>
    </xf>
    <xf numFmtId="0" fontId="29" fillId="0" borderId="195" xfId="0" applyFont="1" applyBorder="1" applyAlignment="1" applyProtection="1">
      <alignment horizontal="center" vertical="center" wrapText="1"/>
    </xf>
    <xf numFmtId="0" fontId="29" fillId="0" borderId="167" xfId="0" applyFont="1" applyBorder="1" applyAlignment="1" applyProtection="1">
      <alignment horizontal="center" vertical="center" wrapText="1"/>
    </xf>
    <xf numFmtId="0" fontId="29" fillId="0" borderId="200" xfId="0" applyFont="1" applyBorder="1" applyAlignment="1" applyProtection="1">
      <alignment horizontal="center" vertical="center"/>
    </xf>
    <xf numFmtId="0" fontId="29" fillId="0" borderId="201" xfId="0" applyFont="1" applyBorder="1" applyAlignment="1" applyProtection="1">
      <alignment horizontal="center" vertical="center"/>
    </xf>
    <xf numFmtId="0" fontId="29" fillId="0" borderId="185" xfId="0" applyFont="1" applyBorder="1" applyAlignment="1" applyProtection="1">
      <alignment horizontal="center" vertical="center"/>
    </xf>
    <xf numFmtId="0" fontId="29" fillId="0" borderId="186" xfId="0" applyFont="1" applyBorder="1" applyAlignment="1" applyProtection="1">
      <alignment horizontal="center" vertical="center"/>
    </xf>
    <xf numFmtId="0" fontId="29" fillId="0" borderId="187" xfId="0" applyFont="1" applyBorder="1" applyAlignment="1" applyProtection="1">
      <alignment horizontal="center" vertical="center"/>
    </xf>
    <xf numFmtId="0" fontId="42" fillId="0" borderId="0" xfId="0" applyFont="1" applyAlignment="1">
      <alignment horizontal="left" vertical="center" wrapText="1"/>
    </xf>
    <xf numFmtId="0" fontId="31" fillId="0" borderId="0" xfId="0" applyFont="1" applyAlignment="1">
      <alignment horizontal="center" vertical="center"/>
    </xf>
    <xf numFmtId="0" fontId="31" fillId="7" borderId="148" xfId="0" applyFont="1" applyFill="1" applyBorder="1" applyAlignment="1">
      <alignment horizontal="center" vertical="center"/>
    </xf>
    <xf numFmtId="0" fontId="31" fillId="0" borderId="8" xfId="0" applyFont="1" applyBorder="1" applyAlignment="1">
      <alignment horizontal="center" vertical="center"/>
    </xf>
    <xf numFmtId="189" fontId="31" fillId="0" borderId="172" xfId="0" applyNumberFormat="1" applyFont="1" applyBorder="1" applyAlignment="1">
      <alignment horizontal="right" vertical="center"/>
    </xf>
    <xf numFmtId="0" fontId="31" fillId="0" borderId="148" xfId="0" applyFont="1" applyFill="1" applyBorder="1" applyAlignment="1">
      <alignment horizontal="center" vertical="center"/>
    </xf>
    <xf numFmtId="0" fontId="30" fillId="3" borderId="181"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0" borderId="170"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171"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168"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xf>
    <xf numFmtId="0" fontId="30" fillId="0" borderId="175"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190" xfId="0" applyFont="1" applyFill="1" applyBorder="1" applyAlignment="1" applyProtection="1">
      <alignment horizontal="center" vertical="center"/>
    </xf>
    <xf numFmtId="0" fontId="31" fillId="0" borderId="157" xfId="0" applyFont="1" applyBorder="1" applyAlignment="1">
      <alignment horizontal="center" vertical="center"/>
    </xf>
    <xf numFmtId="0" fontId="31" fillId="0" borderId="4" xfId="0" applyFont="1" applyBorder="1" applyAlignment="1">
      <alignment horizontal="center" vertical="center"/>
    </xf>
    <xf numFmtId="0" fontId="31" fillId="0" borderId="149" xfId="0" applyFont="1" applyBorder="1" applyAlignment="1">
      <alignment horizontal="center" vertical="center"/>
    </xf>
    <xf numFmtId="0" fontId="31" fillId="0" borderId="151" xfId="0" applyFont="1" applyBorder="1" applyAlignment="1">
      <alignment horizontal="center" vertical="center"/>
    </xf>
    <xf numFmtId="0" fontId="29" fillId="0" borderId="142" xfId="0" applyFont="1" applyBorder="1" applyAlignment="1" applyProtection="1">
      <alignment horizontal="left" vertical="center" wrapText="1"/>
    </xf>
    <xf numFmtId="0" fontId="29" fillId="0" borderId="143" xfId="0" applyFont="1" applyBorder="1" applyAlignment="1" applyProtection="1">
      <alignment horizontal="left" vertical="center" wrapText="1"/>
    </xf>
    <xf numFmtId="0" fontId="29" fillId="0" borderId="172" xfId="0" applyFont="1" applyBorder="1" applyAlignment="1" applyProtection="1">
      <alignment horizontal="left" vertical="center" wrapText="1"/>
    </xf>
    <xf numFmtId="0" fontId="29" fillId="0" borderId="149" xfId="0" applyFont="1" applyBorder="1" applyAlignment="1" applyProtection="1">
      <alignment horizontal="left" vertical="center" wrapText="1"/>
    </xf>
    <xf numFmtId="0" fontId="29" fillId="0" borderId="144" xfId="0" applyFont="1" applyBorder="1" applyAlignment="1" applyProtection="1">
      <alignment horizontal="left" vertical="center" wrapText="1"/>
    </xf>
    <xf numFmtId="189" fontId="31" fillId="0" borderId="70" xfId="0" applyNumberFormat="1" applyFont="1" applyBorder="1" applyAlignment="1">
      <alignment horizontal="right" vertical="center"/>
    </xf>
    <xf numFmtId="189" fontId="31" fillId="0" borderId="79" xfId="0" applyNumberFormat="1" applyFont="1" applyBorder="1" applyAlignment="1">
      <alignment horizontal="right" vertical="center"/>
    </xf>
    <xf numFmtId="0" fontId="29" fillId="0" borderId="155" xfId="0" applyFont="1" applyBorder="1" applyAlignment="1" applyProtection="1">
      <alignment horizontal="left" vertical="center" wrapText="1"/>
    </xf>
    <xf numFmtId="0" fontId="29" fillId="0" borderId="147" xfId="0" applyFont="1" applyBorder="1" applyAlignment="1" applyProtection="1">
      <alignment horizontal="left" vertical="center" wrapText="1"/>
    </xf>
    <xf numFmtId="0" fontId="29" fillId="0" borderId="160" xfId="0" applyFont="1" applyBorder="1" applyAlignment="1" applyProtection="1">
      <alignment horizontal="left" vertical="center" wrapText="1"/>
    </xf>
    <xf numFmtId="0" fontId="29" fillId="3" borderId="193" xfId="0" applyFont="1" applyFill="1" applyBorder="1" applyAlignment="1" applyProtection="1">
      <alignment horizontal="center" vertical="center"/>
      <protection locked="0"/>
    </xf>
    <xf numFmtId="0" fontId="29" fillId="0" borderId="26" xfId="0" applyNumberFormat="1" applyFont="1" applyBorder="1" applyAlignment="1" applyProtection="1">
      <alignment horizontal="center" vertical="center"/>
    </xf>
    <xf numFmtId="0" fontId="29" fillId="0" borderId="12" xfId="0" applyNumberFormat="1" applyFont="1" applyBorder="1" applyAlignment="1" applyProtection="1">
      <alignment horizontal="center" vertical="center"/>
    </xf>
    <xf numFmtId="0" fontId="29" fillId="0" borderId="180" xfId="0" applyNumberFormat="1" applyFont="1" applyBorder="1" applyAlignment="1" applyProtection="1">
      <alignment horizontal="center" vertical="center"/>
    </xf>
    <xf numFmtId="0" fontId="29" fillId="0" borderId="141" xfId="0" applyNumberFormat="1" applyFont="1" applyBorder="1" applyAlignment="1" applyProtection="1">
      <alignment horizontal="center" vertical="center"/>
    </xf>
    <xf numFmtId="0" fontId="29" fillId="0" borderId="174" xfId="0" applyNumberFormat="1" applyFont="1" applyBorder="1" applyAlignment="1" applyProtection="1">
      <alignment horizontal="center" vertical="center"/>
    </xf>
    <xf numFmtId="0" fontId="29" fillId="0" borderId="181" xfId="0" applyNumberFormat="1" applyFont="1" applyBorder="1" applyAlignment="1" applyProtection="1">
      <alignment horizontal="center" vertical="center"/>
    </xf>
    <xf numFmtId="0" fontId="29" fillId="0" borderId="182" xfId="0" applyNumberFormat="1" applyFont="1" applyBorder="1" applyAlignment="1" applyProtection="1">
      <alignment horizontal="center" vertical="center"/>
    </xf>
    <xf numFmtId="0" fontId="30" fillId="0" borderId="185" xfId="0" applyFont="1" applyFill="1" applyBorder="1" applyAlignment="1" applyProtection="1">
      <alignment horizontal="center" vertical="center" wrapText="1"/>
    </xf>
    <xf numFmtId="0" fontId="30" fillId="0" borderId="186" xfId="0" applyFont="1" applyFill="1" applyBorder="1" applyAlignment="1" applyProtection="1">
      <alignment horizontal="center" vertical="center" wrapText="1"/>
    </xf>
    <xf numFmtId="0" fontId="30" fillId="0" borderId="187" xfId="0" applyFont="1" applyFill="1" applyBorder="1" applyAlignment="1" applyProtection="1">
      <alignment horizontal="center" vertical="center" wrapText="1"/>
    </xf>
    <xf numFmtId="0" fontId="30" fillId="0" borderId="169"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72" xfId="0" applyFont="1" applyFill="1" applyBorder="1" applyAlignment="1" applyProtection="1">
      <alignment horizontal="center" vertical="center" wrapText="1"/>
    </xf>
    <xf numFmtId="0" fontId="30" fillId="0" borderId="188" xfId="0" applyFont="1" applyFill="1" applyBorder="1" applyAlignment="1" applyProtection="1">
      <alignment horizontal="center" vertical="center" wrapText="1"/>
    </xf>
    <xf numFmtId="0" fontId="30" fillId="0" borderId="189"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29" fillId="4" borderId="2"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23" xfId="0" applyFont="1" applyFill="1" applyBorder="1" applyAlignment="1" applyProtection="1">
      <alignment horizontal="center" vertical="center"/>
    </xf>
    <xf numFmtId="0" fontId="29" fillId="0" borderId="173" xfId="0" applyNumberFormat="1" applyFont="1" applyBorder="1" applyAlignment="1" applyProtection="1">
      <alignment horizontal="center" vertical="center"/>
    </xf>
    <xf numFmtId="0" fontId="29" fillId="4" borderId="175" xfId="0" applyFont="1" applyFill="1" applyBorder="1" applyAlignment="1" applyProtection="1">
      <alignment horizontal="center" vertical="center"/>
    </xf>
    <xf numFmtId="0" fontId="29" fillId="4" borderId="176" xfId="0" applyFont="1" applyFill="1" applyBorder="1" applyAlignment="1" applyProtection="1">
      <alignment horizontal="center" vertical="center"/>
    </xf>
    <xf numFmtId="192" fontId="39" fillId="5" borderId="62" xfId="0" applyNumberFormat="1" applyFont="1" applyFill="1" applyBorder="1" applyAlignment="1" applyProtection="1">
      <alignment horizontal="right" vertical="center"/>
    </xf>
    <xf numFmtId="192" fontId="39" fillId="5" borderId="126" xfId="0" applyNumberFormat="1" applyFont="1" applyFill="1" applyBorder="1" applyAlignment="1" applyProtection="1">
      <alignment horizontal="right" vertical="center"/>
    </xf>
    <xf numFmtId="192" fontId="39" fillId="5" borderId="177" xfId="0" applyNumberFormat="1" applyFont="1" applyFill="1" applyBorder="1" applyAlignment="1" applyProtection="1">
      <alignment horizontal="right" vertical="center"/>
    </xf>
    <xf numFmtId="192" fontId="39" fillId="5" borderId="0" xfId="0" applyNumberFormat="1" applyFont="1" applyFill="1" applyBorder="1" applyAlignment="1" applyProtection="1">
      <alignment horizontal="right" vertical="center"/>
    </xf>
    <xf numFmtId="192" fontId="39" fillId="5" borderId="178" xfId="0" applyNumberFormat="1" applyFont="1" applyFill="1" applyBorder="1" applyAlignment="1" applyProtection="1">
      <alignment horizontal="right" vertical="center"/>
    </xf>
    <xf numFmtId="192" fontId="39" fillId="5" borderId="123" xfId="0" applyNumberFormat="1" applyFont="1" applyFill="1" applyBorder="1" applyAlignment="1" applyProtection="1">
      <alignment horizontal="right" vertical="center"/>
    </xf>
    <xf numFmtId="0" fontId="29" fillId="8" borderId="12"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36" fillId="0" borderId="0" xfId="0" applyFont="1" applyBorder="1" applyAlignment="1" applyProtection="1">
      <alignment horizontal="center" vertical="center"/>
    </xf>
    <xf numFmtId="0" fontId="29" fillId="0" borderId="13" xfId="0" applyFont="1" applyFill="1" applyBorder="1" applyAlignment="1" applyProtection="1">
      <alignment horizontal="right" vertical="center"/>
    </xf>
    <xf numFmtId="0" fontId="29" fillId="0" borderId="12" xfId="0" applyFont="1" applyFill="1" applyBorder="1" applyAlignment="1" applyProtection="1">
      <alignment horizontal="center" vertical="center"/>
    </xf>
    <xf numFmtId="0" fontId="40" fillId="5" borderId="163" xfId="0" quotePrefix="1" applyFont="1" applyFill="1" applyBorder="1" applyAlignment="1" applyProtection="1">
      <alignment horizontal="right"/>
    </xf>
    <xf numFmtId="0" fontId="35" fillId="0" borderId="164" xfId="0" applyFont="1" applyBorder="1" applyAlignment="1" applyProtection="1">
      <alignment horizontal="right" vertical="center"/>
    </xf>
    <xf numFmtId="0" fontId="35" fillId="0" borderId="165" xfId="0" applyFont="1" applyBorder="1" applyAlignment="1" applyProtection="1">
      <alignment horizontal="right" vertical="center"/>
    </xf>
    <xf numFmtId="0" fontId="31" fillId="0" borderId="80" xfId="0" applyFont="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144"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1" fillId="4" borderId="151" xfId="0" applyFont="1" applyFill="1" applyBorder="1" applyAlignment="1">
      <alignment horizontal="center" vertical="center"/>
    </xf>
    <xf numFmtId="0" fontId="31" fillId="4" borderId="152" xfId="0" applyFont="1" applyFill="1" applyBorder="1" applyAlignment="1">
      <alignment horizontal="center" vertical="center"/>
    </xf>
    <xf numFmtId="0" fontId="31" fillId="0" borderId="79" xfId="0" applyFont="1" applyBorder="1" applyAlignment="1">
      <alignment horizontal="center" vertical="center"/>
    </xf>
    <xf numFmtId="0" fontId="31" fillId="0" borderId="78" xfId="0" applyFont="1" applyBorder="1" applyAlignment="1">
      <alignment horizontal="center" vertical="center"/>
    </xf>
    <xf numFmtId="0" fontId="48" fillId="0" borderId="0" xfId="0" applyFont="1" applyBorder="1" applyAlignment="1">
      <alignment vertical="center"/>
    </xf>
    <xf numFmtId="0" fontId="69" fillId="0" borderId="145" xfId="0" applyFont="1" applyBorder="1" applyAlignment="1">
      <alignment horizontal="center" vertical="center"/>
    </xf>
    <xf numFmtId="0" fontId="69" fillId="0" borderId="150" xfId="0" applyFont="1" applyBorder="1" applyAlignment="1">
      <alignment horizontal="center" vertical="center"/>
    </xf>
    <xf numFmtId="0" fontId="48" fillId="0" borderId="169" xfId="0" applyFont="1" applyBorder="1" applyAlignment="1">
      <alignment vertical="center"/>
    </xf>
    <xf numFmtId="0" fontId="48" fillId="0" borderId="13" xfId="0" applyFont="1" applyBorder="1" applyAlignment="1">
      <alignment vertical="center"/>
    </xf>
    <xf numFmtId="0" fontId="48" fillId="0" borderId="202" xfId="0" applyFont="1" applyBorder="1" applyAlignment="1">
      <alignment vertical="center"/>
    </xf>
    <xf numFmtId="0" fontId="48" fillId="0" borderId="16" xfId="0" applyFont="1" applyBorder="1" applyAlignment="1">
      <alignment vertical="center"/>
    </xf>
    <xf numFmtId="0" fontId="70" fillId="0" borderId="155" xfId="0" applyFont="1" applyBorder="1" applyAlignment="1">
      <alignment horizontal="center" vertical="center"/>
    </xf>
    <xf numFmtId="0" fontId="70" fillId="0" borderId="147" xfId="0" applyFont="1" applyBorder="1" applyAlignment="1">
      <alignment horizontal="center" vertical="center"/>
    </xf>
    <xf numFmtId="0" fontId="48" fillId="0" borderId="172" xfId="0" applyFont="1" applyBorder="1" applyAlignment="1">
      <alignment vertical="center"/>
    </xf>
    <xf numFmtId="0" fontId="48" fillId="0" borderId="188" xfId="0" applyFont="1" applyBorder="1" applyAlignment="1">
      <alignment vertical="center"/>
    </xf>
    <xf numFmtId="0" fontId="48" fillId="0" borderId="203" xfId="0" applyFont="1" applyBorder="1" applyAlignment="1">
      <alignment vertical="center"/>
    </xf>
    <xf numFmtId="0" fontId="48" fillId="0" borderId="189" xfId="0" applyFont="1" applyBorder="1" applyAlignment="1">
      <alignment vertical="center"/>
    </xf>
    <xf numFmtId="0" fontId="48" fillId="3" borderId="2" xfId="0" applyFont="1" applyFill="1" applyBorder="1" applyAlignment="1">
      <alignment horizontal="center" vertical="center" wrapText="1"/>
    </xf>
    <xf numFmtId="0" fontId="48" fillId="3" borderId="3" xfId="0" applyFont="1" applyFill="1" applyBorder="1" applyAlignment="1">
      <alignment horizontal="center" vertical="center"/>
    </xf>
    <xf numFmtId="0" fontId="48" fillId="3" borderId="4" xfId="0" applyFont="1" applyFill="1" applyBorder="1" applyAlignment="1">
      <alignment horizontal="center" vertical="center"/>
    </xf>
    <xf numFmtId="0" fontId="48" fillId="3" borderId="6" xfId="0" applyFont="1" applyFill="1" applyBorder="1" applyAlignment="1">
      <alignment horizontal="center" vertical="center"/>
    </xf>
    <xf numFmtId="0" fontId="48" fillId="3" borderId="7" xfId="0" applyFont="1" applyFill="1" applyBorder="1" applyAlignment="1">
      <alignment horizontal="center" vertical="center"/>
    </xf>
    <xf numFmtId="0" fontId="48" fillId="3" borderId="8" xfId="0" applyFont="1" applyFill="1" applyBorder="1" applyAlignment="1">
      <alignment horizontal="center" vertical="center"/>
    </xf>
    <xf numFmtId="38" fontId="64" fillId="0" borderId="2" xfId="8" applyFont="1" applyBorder="1" applyAlignment="1">
      <alignment horizontal="center" vertical="center"/>
    </xf>
    <xf numFmtId="38" fontId="64" fillId="0" borderId="3" xfId="8" applyFont="1" applyBorder="1" applyAlignment="1">
      <alignment horizontal="center" vertical="center"/>
    </xf>
    <xf numFmtId="38" fontId="64" fillId="0" borderId="6" xfId="8" applyFont="1" applyBorder="1" applyAlignment="1">
      <alignment horizontal="center" vertical="center"/>
    </xf>
    <xf numFmtId="38" fontId="64" fillId="0" borderId="7" xfId="8" applyFont="1" applyBorder="1" applyAlignment="1">
      <alignment horizontal="center" vertical="center"/>
    </xf>
    <xf numFmtId="0" fontId="55" fillId="0" borderId="4" xfId="0" applyFont="1" applyBorder="1" applyAlignment="1">
      <alignment horizontal="center"/>
    </xf>
    <xf numFmtId="0" fontId="55" fillId="0" borderId="8" xfId="0" applyFont="1" applyBorder="1" applyAlignment="1">
      <alignment horizontal="center"/>
    </xf>
    <xf numFmtId="0" fontId="48" fillId="3" borderId="5" xfId="0" applyFont="1" applyFill="1" applyBorder="1" applyAlignment="1">
      <alignment horizontal="center" vertical="center" wrapText="1"/>
    </xf>
    <xf numFmtId="0" fontId="48" fillId="3" borderId="0" xfId="0" applyFont="1" applyFill="1" applyBorder="1" applyAlignment="1">
      <alignment horizontal="center" vertical="center"/>
    </xf>
    <xf numFmtId="0" fontId="48" fillId="3" borderId="1" xfId="0" applyFont="1" applyFill="1" applyBorder="1" applyAlignment="1">
      <alignment horizontal="center" vertical="center"/>
    </xf>
    <xf numFmtId="0" fontId="68"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1" fillId="0" borderId="155" xfId="0" applyFont="1" applyBorder="1" applyAlignment="1">
      <alignment horizontal="center" vertical="center"/>
    </xf>
    <xf numFmtId="0" fontId="71" fillId="0" borderId="147" xfId="0" applyFont="1" applyBorder="1" applyAlignment="1">
      <alignment horizontal="center" vertical="center"/>
    </xf>
    <xf numFmtId="0" fontId="71" fillId="0" borderId="76" xfId="0" applyFont="1" applyBorder="1" applyAlignment="1">
      <alignment horizontal="center" vertical="center"/>
    </xf>
    <xf numFmtId="0" fontId="71" fillId="0" borderId="77" xfId="0" applyFont="1" applyBorder="1" applyAlignment="1">
      <alignment horizontal="center" vertical="center"/>
    </xf>
    <xf numFmtId="0" fontId="48" fillId="0" borderId="185" xfId="0" applyFont="1" applyBorder="1" applyAlignment="1">
      <alignment vertical="center"/>
    </xf>
    <xf numFmtId="0" fontId="48" fillId="0" borderId="186" xfId="0" applyFont="1" applyBorder="1" applyAlignment="1">
      <alignment vertical="center"/>
    </xf>
    <xf numFmtId="0" fontId="48" fillId="0" borderId="204" xfId="0" applyFont="1" applyBorder="1" applyAlignment="1">
      <alignment vertical="center"/>
    </xf>
    <xf numFmtId="0" fontId="48" fillId="0" borderId="187" xfId="0" applyFont="1" applyBorder="1" applyAlignment="1">
      <alignment vertical="center"/>
    </xf>
    <xf numFmtId="0" fontId="70" fillId="0" borderId="79" xfId="0" applyFont="1" applyBorder="1" applyAlignment="1">
      <alignment horizontal="center" vertical="center"/>
    </xf>
    <xf numFmtId="0" fontId="70" fillId="0" borderId="70" xfId="0" applyFont="1" applyBorder="1" applyAlignment="1">
      <alignment horizontal="center" vertical="center"/>
    </xf>
    <xf numFmtId="0" fontId="48" fillId="0" borderId="149" xfId="0" applyFont="1" applyBorder="1" applyAlignment="1">
      <alignment vertical="center"/>
    </xf>
    <xf numFmtId="0" fontId="48" fillId="0" borderId="200" xfId="0" applyFont="1" applyBorder="1" applyAlignment="1">
      <alignment vertical="center"/>
    </xf>
    <xf numFmtId="0" fontId="48" fillId="0" borderId="205" xfId="0" applyFont="1" applyBorder="1" applyAlignment="1">
      <alignment vertical="center"/>
    </xf>
    <xf numFmtId="0" fontId="48" fillId="0" borderId="201" xfId="0" applyFont="1" applyBorder="1" applyAlignment="1">
      <alignment vertical="center"/>
    </xf>
    <xf numFmtId="0" fontId="70" fillId="0" borderId="76" xfId="0" applyFont="1" applyBorder="1" applyAlignment="1">
      <alignment horizontal="center" vertical="center"/>
    </xf>
    <xf numFmtId="0" fontId="70" fillId="0" borderId="77" xfId="0" applyFont="1" applyBorder="1" applyAlignment="1">
      <alignment horizontal="center" vertical="center"/>
    </xf>
    <xf numFmtId="0" fontId="48" fillId="8" borderId="2" xfId="0" applyFont="1" applyFill="1" applyBorder="1" applyAlignment="1">
      <alignment horizontal="center" vertical="center" wrapText="1"/>
    </xf>
    <xf numFmtId="0" fontId="48" fillId="8" borderId="3" xfId="0" applyFont="1" applyFill="1" applyBorder="1" applyAlignment="1">
      <alignment horizontal="center" vertical="center"/>
    </xf>
    <xf numFmtId="0" fontId="48" fillId="8" borderId="4" xfId="0" applyFont="1" applyFill="1" applyBorder="1" applyAlignment="1">
      <alignment horizontal="center" vertical="center"/>
    </xf>
    <xf numFmtId="0" fontId="48" fillId="8" borderId="6" xfId="0" applyFont="1" applyFill="1" applyBorder="1" applyAlignment="1">
      <alignment horizontal="center" vertical="center"/>
    </xf>
    <xf numFmtId="0" fontId="48" fillId="8" borderId="7" xfId="0" applyFont="1" applyFill="1" applyBorder="1" applyAlignment="1">
      <alignment horizontal="center" vertical="center"/>
    </xf>
    <xf numFmtId="0" fontId="48" fillId="8" borderId="8" xfId="0" applyFont="1" applyFill="1" applyBorder="1" applyAlignment="1">
      <alignment horizontal="center" vertical="center"/>
    </xf>
    <xf numFmtId="38" fontId="58" fillId="0" borderId="2" xfId="8" applyFont="1" applyBorder="1" applyAlignment="1">
      <alignment horizontal="center" vertical="center"/>
    </xf>
    <xf numFmtId="38" fontId="58" fillId="0" borderId="3" xfId="8" applyFont="1" applyBorder="1" applyAlignment="1">
      <alignment horizontal="center" vertical="center"/>
    </xf>
    <xf numFmtId="38" fontId="58" fillId="0" borderId="6" xfId="8" applyFont="1" applyBorder="1" applyAlignment="1">
      <alignment horizontal="center" vertical="center"/>
    </xf>
    <xf numFmtId="38" fontId="58" fillId="0" borderId="7" xfId="8" applyFont="1" applyBorder="1" applyAlignment="1">
      <alignment horizontal="center" vertical="center"/>
    </xf>
    <xf numFmtId="0" fontId="63" fillId="3" borderId="2" xfId="0" applyFont="1" applyFill="1" applyBorder="1" applyAlignment="1">
      <alignment vertical="center"/>
    </xf>
    <xf numFmtId="0" fontId="63" fillId="3" borderId="3" xfId="0" applyFont="1" applyFill="1" applyBorder="1" applyAlignment="1">
      <alignment vertical="center"/>
    </xf>
    <xf numFmtId="0" fontId="63" fillId="3" borderId="6" xfId="0" applyFont="1" applyFill="1" applyBorder="1" applyAlignment="1">
      <alignment vertical="center"/>
    </xf>
    <xf numFmtId="0" fontId="63" fillId="3" borderId="7" xfId="0" applyFont="1" applyFill="1" applyBorder="1" applyAlignment="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8" fillId="0" borderId="3" xfId="0" applyFont="1" applyBorder="1" applyAlignment="1">
      <alignment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54" fillId="0" borderId="77" xfId="0" applyFont="1" applyBorder="1" applyAlignment="1">
      <alignment horizontal="center" vertical="center"/>
    </xf>
    <xf numFmtId="0" fontId="54" fillId="0" borderId="78" xfId="0" applyFont="1" applyBorder="1" applyAlignment="1">
      <alignment horizontal="center" vertical="center"/>
    </xf>
    <xf numFmtId="0" fontId="49" fillId="11" borderId="2" xfId="0" applyFont="1" applyFill="1" applyBorder="1" applyAlignment="1">
      <alignment horizontal="left" vertical="center"/>
    </xf>
    <xf numFmtId="0" fontId="49" fillId="11" borderId="3" xfId="0" applyFont="1" applyFill="1" applyBorder="1" applyAlignment="1">
      <alignment horizontal="left" vertical="center"/>
    </xf>
    <xf numFmtId="0" fontId="49" fillId="11" borderId="6" xfId="0" applyFont="1" applyFill="1" applyBorder="1" applyAlignment="1">
      <alignment horizontal="left" vertical="center"/>
    </xf>
    <xf numFmtId="0" fontId="49" fillId="11" borderId="7" xfId="0" applyFont="1" applyFill="1" applyBorder="1" applyAlignment="1">
      <alignment horizontal="left" vertical="center"/>
    </xf>
    <xf numFmtId="0" fontId="73" fillId="11" borderId="3" xfId="0" applyFont="1" applyFill="1" applyBorder="1" applyAlignment="1">
      <alignment horizontal="center" vertical="center"/>
    </xf>
    <xf numFmtId="0" fontId="73" fillId="11" borderId="4" xfId="0" applyFont="1" applyFill="1" applyBorder="1" applyAlignment="1">
      <alignment horizontal="center" vertical="center"/>
    </xf>
    <xf numFmtId="0" fontId="73" fillId="11" borderId="7" xfId="0" applyFont="1" applyFill="1" applyBorder="1" applyAlignment="1">
      <alignment horizontal="center" vertical="center"/>
    </xf>
    <xf numFmtId="0" fontId="73" fillId="11" borderId="8" xfId="0" applyFont="1" applyFill="1" applyBorder="1" applyAlignment="1">
      <alignment horizontal="center" vertical="center"/>
    </xf>
    <xf numFmtId="0" fontId="48" fillId="0" borderId="0" xfId="0" applyFont="1" applyAlignment="1">
      <alignment vertical="center"/>
    </xf>
    <xf numFmtId="0" fontId="60" fillId="0" borderId="155" xfId="0" applyFont="1" applyBorder="1" applyAlignment="1">
      <alignment horizontal="center" vertical="center"/>
    </xf>
    <xf numFmtId="0" fontId="60" fillId="0" borderId="147" xfId="0" applyFont="1" applyBorder="1" applyAlignment="1">
      <alignment horizontal="center" vertical="center"/>
    </xf>
    <xf numFmtId="0" fontId="54" fillId="0" borderId="147" xfId="0" applyFont="1" applyBorder="1" applyAlignment="1">
      <alignment horizontal="center" vertical="center"/>
    </xf>
    <xf numFmtId="0" fontId="54" fillId="0" borderId="153" xfId="0" applyFont="1" applyBorder="1" applyAlignment="1">
      <alignment horizontal="center" vertical="center"/>
    </xf>
    <xf numFmtId="0" fontId="60" fillId="0" borderId="79" xfId="0" applyFont="1" applyBorder="1" applyAlignment="1">
      <alignment horizontal="center" vertical="center"/>
    </xf>
    <xf numFmtId="0" fontId="60" fillId="0" borderId="70" xfId="0" applyFont="1" applyBorder="1" applyAlignment="1">
      <alignment horizontal="center" vertical="center"/>
    </xf>
    <xf numFmtId="0" fontId="48" fillId="0" borderId="70" xfId="0" applyFont="1" applyBorder="1" applyAlignment="1">
      <alignment horizontal="center" vertical="center"/>
    </xf>
    <xf numFmtId="0" fontId="54" fillId="0" borderId="70" xfId="0" applyFont="1" applyBorder="1" applyAlignment="1">
      <alignment horizontal="center" vertical="center"/>
    </xf>
    <xf numFmtId="0" fontId="54" fillId="0" borderId="80" xfId="0" applyFont="1" applyBorder="1" applyAlignment="1">
      <alignment horizontal="center" vertical="center"/>
    </xf>
    <xf numFmtId="191" fontId="59" fillId="0" borderId="143" xfId="0" applyNumberFormat="1" applyFont="1" applyBorder="1" applyAlignment="1">
      <alignment horizontal="center" vertical="center"/>
    </xf>
    <xf numFmtId="191" fontId="59" fillId="0" borderId="144" xfId="0" applyNumberFormat="1" applyFont="1" applyBorder="1" applyAlignment="1">
      <alignment horizontal="center" vertical="center"/>
    </xf>
    <xf numFmtId="191" fontId="59" fillId="0" borderId="77" xfId="0" applyNumberFormat="1" applyFont="1" applyBorder="1" applyAlignment="1">
      <alignment horizontal="center" vertical="center"/>
    </xf>
    <xf numFmtId="191" fontId="59" fillId="0" borderId="78" xfId="0" applyNumberFormat="1" applyFont="1" applyBorder="1" applyAlignment="1">
      <alignment horizontal="center" vertical="center"/>
    </xf>
    <xf numFmtId="0" fontId="48" fillId="0" borderId="2" xfId="0" applyFont="1" applyBorder="1" applyAlignment="1">
      <alignment vertical="center"/>
    </xf>
    <xf numFmtId="0" fontId="48" fillId="0" borderId="4" xfId="0" applyFont="1" applyBorder="1" applyAlignment="1">
      <alignment vertical="center"/>
    </xf>
    <xf numFmtId="0" fontId="48" fillId="9" borderId="145" xfId="0" applyFont="1" applyFill="1" applyBorder="1" applyAlignment="1">
      <alignment horizontal="center" vertical="center"/>
    </xf>
    <xf numFmtId="0" fontId="48" fillId="9" borderId="150" xfId="0" applyFont="1" applyFill="1" applyBorder="1" applyAlignment="1">
      <alignment horizontal="center" vertical="center"/>
    </xf>
    <xf numFmtId="0" fontId="48" fillId="9" borderId="157" xfId="0" applyFont="1" applyFill="1" applyBorder="1" applyAlignment="1">
      <alignment horizontal="center" vertical="center"/>
    </xf>
    <xf numFmtId="191" fontId="59" fillId="0" borderId="142" xfId="0" applyNumberFormat="1" applyFont="1" applyBorder="1" applyAlignment="1">
      <alignment horizontal="center" vertical="center"/>
    </xf>
    <xf numFmtId="191" fontId="59" fillId="0" borderId="76" xfId="0" applyNumberFormat="1" applyFont="1" applyBorder="1" applyAlignment="1">
      <alignment horizontal="center" vertical="center"/>
    </xf>
    <xf numFmtId="0" fontId="48" fillId="9" borderId="142" xfId="0" applyFont="1" applyFill="1" applyBorder="1" applyAlignment="1">
      <alignment horizontal="center" vertical="center"/>
    </xf>
    <xf numFmtId="0" fontId="48" fillId="9" borderId="143" xfId="0" applyFont="1" applyFill="1" applyBorder="1" applyAlignment="1">
      <alignment horizontal="center" vertical="center"/>
    </xf>
    <xf numFmtId="0" fontId="48" fillId="9" borderId="144" xfId="0" applyFont="1" applyFill="1" applyBorder="1" applyAlignment="1">
      <alignment horizontal="center" vertical="center"/>
    </xf>
    <xf numFmtId="0" fontId="55" fillId="9" borderId="79" xfId="0" applyFont="1" applyFill="1" applyBorder="1" applyAlignment="1">
      <alignment horizontal="center" vertical="center" wrapText="1"/>
    </xf>
    <xf numFmtId="0" fontId="55" fillId="9" borderId="70" xfId="0" applyFont="1" applyFill="1" applyBorder="1" applyAlignment="1">
      <alignment horizontal="center" vertical="center"/>
    </xf>
    <xf numFmtId="0" fontId="55" fillId="9" borderId="76" xfId="0" applyFont="1" applyFill="1" applyBorder="1" applyAlignment="1">
      <alignment horizontal="center" vertical="center"/>
    </xf>
    <xf numFmtId="0" fontId="55" fillId="9" borderId="77" xfId="0" applyFont="1" applyFill="1" applyBorder="1" applyAlignment="1">
      <alignment horizontal="center" vertical="center"/>
    </xf>
    <xf numFmtId="0" fontId="55" fillId="9" borderId="70" xfId="0" applyFont="1" applyFill="1" applyBorder="1" applyAlignment="1">
      <alignment horizontal="center" vertical="center" wrapText="1"/>
    </xf>
    <xf numFmtId="0" fontId="55" fillId="9" borderId="80" xfId="0" applyFont="1" applyFill="1" applyBorder="1" applyAlignment="1">
      <alignment horizontal="center" vertical="center"/>
    </xf>
    <xf numFmtId="0" fontId="55" fillId="9" borderId="78" xfId="0" applyFont="1" applyFill="1" applyBorder="1" applyAlignment="1">
      <alignment horizontal="center" vertical="center"/>
    </xf>
    <xf numFmtId="0" fontId="52" fillId="0" borderId="0" xfId="0" applyFont="1" applyAlignment="1">
      <alignment horizontal="center" vertical="center"/>
    </xf>
    <xf numFmtId="0" fontId="48" fillId="10" borderId="2" xfId="0" applyFont="1" applyFill="1" applyBorder="1" applyAlignment="1">
      <alignment horizontal="center" vertical="center" wrapText="1"/>
    </xf>
    <xf numFmtId="0" fontId="48" fillId="10" borderId="3" xfId="0" applyFont="1" applyFill="1" applyBorder="1" applyAlignment="1">
      <alignment horizontal="center" vertical="center"/>
    </xf>
    <xf numFmtId="0" fontId="48" fillId="10" borderId="4" xfId="0" applyFont="1" applyFill="1" applyBorder="1" applyAlignment="1">
      <alignment horizontal="center" vertical="center"/>
    </xf>
    <xf numFmtId="0" fontId="48" fillId="10" borderId="6" xfId="0" applyFont="1" applyFill="1" applyBorder="1" applyAlignment="1">
      <alignment horizontal="center" vertical="center"/>
    </xf>
    <xf numFmtId="0" fontId="48" fillId="10" borderId="7" xfId="0" applyFont="1" applyFill="1" applyBorder="1" applyAlignment="1">
      <alignment horizontal="center" vertical="center"/>
    </xf>
    <xf numFmtId="0" fontId="48" fillId="10" borderId="8" xfId="0" applyFont="1" applyFill="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190" fontId="51" fillId="0" borderId="56" xfId="2" applyNumberFormat="1" applyFont="1" applyBorder="1" applyAlignment="1">
      <alignment horizontal="right" vertical="center"/>
    </xf>
    <xf numFmtId="190" fontId="51" fillId="0" borderId="3" xfId="2" applyNumberFormat="1" applyFont="1" applyBorder="1" applyAlignment="1">
      <alignment horizontal="right" vertical="center"/>
    </xf>
    <xf numFmtId="190" fontId="51" fillId="0" borderId="4" xfId="2" applyNumberFormat="1" applyFont="1" applyBorder="1" applyAlignment="1">
      <alignment horizontal="right" vertical="center"/>
    </xf>
    <xf numFmtId="190" fontId="51" fillId="0" borderId="206" xfId="2" applyNumberFormat="1" applyFont="1" applyBorder="1" applyAlignment="1">
      <alignment horizontal="right" vertical="center"/>
    </xf>
    <xf numFmtId="190" fontId="51" fillId="0" borderId="7" xfId="2" applyNumberFormat="1" applyFont="1" applyBorder="1" applyAlignment="1">
      <alignment horizontal="right" vertical="center"/>
    </xf>
    <xf numFmtId="190" fontId="51" fillId="0" borderId="8" xfId="2" applyNumberFormat="1" applyFont="1" applyBorder="1" applyAlignment="1">
      <alignment horizontal="right" vertical="center"/>
    </xf>
    <xf numFmtId="190" fontId="51" fillId="0" borderId="2" xfId="2" applyNumberFormat="1" applyFont="1" applyBorder="1" applyAlignment="1">
      <alignment horizontal="right" vertical="center"/>
    </xf>
    <xf numFmtId="190" fontId="51" fillId="0" borderId="6" xfId="2" applyNumberFormat="1" applyFont="1" applyBorder="1" applyAlignment="1">
      <alignment horizontal="right" vertical="center"/>
    </xf>
    <xf numFmtId="38" fontId="56" fillId="0" borderId="2" xfId="8" applyFont="1" applyBorder="1" applyAlignment="1">
      <alignment horizontal="right"/>
    </xf>
    <xf numFmtId="38" fontId="56" fillId="0" borderId="3" xfId="8" applyFont="1" applyBorder="1" applyAlignment="1">
      <alignment horizontal="right"/>
    </xf>
    <xf numFmtId="38" fontId="56" fillId="0" borderId="6" xfId="8" applyFont="1" applyBorder="1" applyAlignment="1">
      <alignment horizontal="right"/>
    </xf>
    <xf numFmtId="38" fontId="56" fillId="0" borderId="7" xfId="8" applyFont="1" applyBorder="1" applyAlignment="1">
      <alignment horizontal="right"/>
    </xf>
    <xf numFmtId="0" fontId="55" fillId="10" borderId="2" xfId="0" applyFont="1" applyFill="1" applyBorder="1" applyAlignment="1">
      <alignment horizontal="center" vertical="center" wrapText="1"/>
    </xf>
    <xf numFmtId="0" fontId="55" fillId="10" borderId="3" xfId="0" applyFont="1" applyFill="1" applyBorder="1" applyAlignment="1">
      <alignment horizontal="center" vertical="center"/>
    </xf>
    <xf numFmtId="0" fontId="55" fillId="10" borderId="4" xfId="0" applyFont="1" applyFill="1" applyBorder="1" applyAlignment="1">
      <alignment horizontal="center" vertical="center"/>
    </xf>
    <xf numFmtId="0" fontId="55" fillId="10" borderId="6" xfId="0" applyFont="1" applyFill="1" applyBorder="1" applyAlignment="1">
      <alignment horizontal="center" vertical="center"/>
    </xf>
    <xf numFmtId="0" fontId="55" fillId="10" borderId="7" xfId="0" applyFont="1" applyFill="1" applyBorder="1" applyAlignment="1">
      <alignment horizontal="center" vertical="center"/>
    </xf>
    <xf numFmtId="0" fontId="55" fillId="10" borderId="8" xfId="0" applyFont="1" applyFill="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5" fillId="0" borderId="0" xfId="0" applyFont="1" applyAlignment="1">
      <alignment horizontal="left" vertical="center"/>
    </xf>
    <xf numFmtId="0" fontId="55" fillId="0" borderId="0" xfId="0" applyFont="1" applyAlignment="1">
      <alignment vertical="center"/>
    </xf>
    <xf numFmtId="0" fontId="48" fillId="9" borderId="15" xfId="0" applyFont="1" applyFill="1" applyBorder="1" applyAlignment="1">
      <alignment horizontal="center" vertical="center"/>
    </xf>
    <xf numFmtId="0" fontId="48" fillId="9" borderId="13" xfId="0" applyFont="1" applyFill="1" applyBorder="1" applyAlignment="1">
      <alignment horizontal="center" vertical="center"/>
    </xf>
    <xf numFmtId="38" fontId="48" fillId="9" borderId="57" xfId="8" applyFont="1" applyFill="1" applyBorder="1" applyAlignment="1">
      <alignment horizontal="center" vertical="center"/>
    </xf>
    <xf numFmtId="38" fontId="48" fillId="9" borderId="13" xfId="8" applyFont="1" applyFill="1" applyBorder="1" applyAlignment="1">
      <alignment horizontal="center" vertical="center"/>
    </xf>
    <xf numFmtId="38" fontId="48" fillId="9" borderId="16" xfId="8" applyFont="1" applyFill="1" applyBorder="1" applyAlignment="1">
      <alignment horizontal="center" vertical="center"/>
    </xf>
    <xf numFmtId="38" fontId="48" fillId="9" borderId="15" xfId="8" applyFont="1" applyFill="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xf>
    <xf numFmtId="0" fontId="51" fillId="0" borderId="151" xfId="0" applyFont="1" applyBorder="1" applyAlignment="1">
      <alignment horizontal="center" vertical="center"/>
    </xf>
    <xf numFmtId="0" fontId="51" fillId="0" borderId="148" xfId="0" applyFont="1" applyBorder="1" applyAlignment="1">
      <alignment horizontal="center" vertical="center"/>
    </xf>
    <xf numFmtId="0" fontId="51" fillId="0" borderId="170" xfId="0" applyFont="1" applyBorder="1" applyAlignment="1">
      <alignment horizontal="center" vertical="center"/>
    </xf>
    <xf numFmtId="0" fontId="51" fillId="0" borderId="156" xfId="0" applyFont="1" applyBorder="1" applyAlignment="1">
      <alignment horizontal="center" vertical="center"/>
    </xf>
    <xf numFmtId="0" fontId="51" fillId="0" borderId="179" xfId="0" applyFont="1" applyBorder="1" applyAlignment="1">
      <alignment horizontal="center" vertical="center"/>
    </xf>
    <xf numFmtId="0" fontId="51" fillId="0" borderId="168" xfId="0" applyFont="1" applyBorder="1" applyAlignment="1">
      <alignment horizontal="center" vertical="center"/>
    </xf>
    <xf numFmtId="38" fontId="51" fillId="0" borderId="177" xfId="8" applyFont="1" applyBorder="1" applyAlignment="1">
      <alignment horizontal="right" vertical="center"/>
    </xf>
    <xf numFmtId="38" fontId="51" fillId="0" borderId="0" xfId="8" applyFont="1" applyBorder="1" applyAlignment="1">
      <alignment horizontal="right" vertical="center"/>
    </xf>
    <xf numFmtId="38" fontId="51" fillId="0" borderId="206" xfId="8" applyFont="1" applyBorder="1" applyAlignment="1">
      <alignment horizontal="right" vertical="center"/>
    </xf>
    <xf numFmtId="38" fontId="51" fillId="0" borderId="7" xfId="8" applyFont="1" applyBorder="1" applyAlignment="1">
      <alignment horizontal="right" vertical="center"/>
    </xf>
    <xf numFmtId="193" fontId="51" fillId="0" borderId="2" xfId="8" applyNumberFormat="1" applyFont="1" applyBorder="1" applyAlignment="1">
      <alignment horizontal="right" vertical="center" shrinkToFit="1"/>
    </xf>
    <xf numFmtId="193" fontId="51" fillId="0" borderId="3" xfId="8" applyNumberFormat="1" applyFont="1" applyBorder="1" applyAlignment="1">
      <alignment horizontal="right" vertical="center" shrinkToFit="1"/>
    </xf>
    <xf numFmtId="193" fontId="51" fillId="0" borderId="6" xfId="8" applyNumberFormat="1" applyFont="1" applyBorder="1" applyAlignment="1">
      <alignment horizontal="right" vertical="center" shrinkToFit="1"/>
    </xf>
    <xf numFmtId="193" fontId="51" fillId="0" borderId="7" xfId="8" applyNumberFormat="1" applyFont="1" applyBorder="1" applyAlignment="1">
      <alignment horizontal="right" vertical="center" shrinkToFit="1"/>
    </xf>
    <xf numFmtId="0" fontId="65" fillId="0" borderId="0" xfId="0" applyFont="1" applyFill="1" applyAlignment="1">
      <alignment horizontal="center" vertical="center"/>
    </xf>
    <xf numFmtId="0" fontId="82" fillId="0" borderId="0" xfId="0" applyFont="1" applyFill="1" applyAlignment="1">
      <alignment vertical="center" shrinkToFit="1"/>
    </xf>
    <xf numFmtId="0" fontId="51" fillId="2" borderId="151" xfId="0" applyFont="1" applyFill="1" applyBorder="1" applyAlignment="1" applyProtection="1">
      <alignment horizontal="center" vertical="center"/>
      <protection locked="0"/>
    </xf>
    <xf numFmtId="0" fontId="51" fillId="2" borderId="148" xfId="0" applyFont="1" applyFill="1" applyBorder="1" applyAlignment="1" applyProtection="1">
      <alignment horizontal="center" vertical="center"/>
      <protection locked="0"/>
    </xf>
    <xf numFmtId="0" fontId="51" fillId="2" borderId="170" xfId="0" applyFont="1" applyFill="1" applyBorder="1" applyAlignment="1" applyProtection="1">
      <alignment horizontal="center" vertical="center"/>
      <protection locked="0"/>
    </xf>
    <xf numFmtId="0" fontId="51" fillId="2" borderId="156" xfId="0" applyFont="1" applyFill="1" applyBorder="1" applyAlignment="1" applyProtection="1">
      <alignment horizontal="center" vertical="center"/>
      <protection locked="0"/>
    </xf>
    <xf numFmtId="0" fontId="51" fillId="2" borderId="179" xfId="0" applyFont="1" applyFill="1" applyBorder="1" applyAlignment="1" applyProtection="1">
      <alignment horizontal="center" vertical="center"/>
      <protection locked="0"/>
    </xf>
    <xf numFmtId="0" fontId="51" fillId="2" borderId="168" xfId="0" applyFont="1" applyFill="1" applyBorder="1" applyAlignment="1" applyProtection="1">
      <alignment horizontal="center" vertical="center"/>
      <protection locked="0"/>
    </xf>
    <xf numFmtId="38" fontId="51" fillId="12" borderId="56" xfId="8" applyFont="1" applyFill="1" applyBorder="1" applyAlignment="1" applyProtection="1">
      <alignment horizontal="right" vertical="center"/>
      <protection locked="0"/>
    </xf>
    <xf numFmtId="38" fontId="51" fillId="12" borderId="3" xfId="8" applyFont="1" applyFill="1" applyBorder="1" applyAlignment="1" applyProtection="1">
      <alignment horizontal="right" vertical="center"/>
      <protection locked="0"/>
    </xf>
    <xf numFmtId="38" fontId="51" fillId="12" borderId="206" xfId="8" applyFont="1" applyFill="1" applyBorder="1" applyAlignment="1" applyProtection="1">
      <alignment horizontal="right" vertical="center"/>
      <protection locked="0"/>
    </xf>
    <xf numFmtId="38" fontId="51" fillId="12" borderId="7" xfId="8" applyFont="1" applyFill="1" applyBorder="1" applyAlignment="1" applyProtection="1">
      <alignment horizontal="right" vertical="center"/>
      <protection locked="0"/>
    </xf>
    <xf numFmtId="0" fontId="48" fillId="0" borderId="3" xfId="0" applyFont="1" applyBorder="1" applyAlignment="1" applyProtection="1">
      <alignment horizontal="center" vertical="center"/>
    </xf>
    <xf numFmtId="0" fontId="48" fillId="0" borderId="4" xfId="0" applyFont="1" applyBorder="1" applyAlignment="1" applyProtection="1">
      <alignment horizontal="center" vertical="center"/>
    </xf>
    <xf numFmtId="0" fontId="48" fillId="0" borderId="7" xfId="0" applyFont="1" applyBorder="1" applyAlignment="1" applyProtection="1">
      <alignment horizontal="center" vertical="center"/>
    </xf>
    <xf numFmtId="0" fontId="48" fillId="0" borderId="8" xfId="0" applyFont="1" applyBorder="1" applyAlignment="1" applyProtection="1">
      <alignment horizontal="center" vertical="center"/>
    </xf>
    <xf numFmtId="193" fontId="51" fillId="12" borderId="2" xfId="8" applyNumberFormat="1" applyFont="1" applyFill="1" applyBorder="1" applyAlignment="1" applyProtection="1">
      <alignment horizontal="right" vertical="center" shrinkToFit="1"/>
      <protection locked="0"/>
    </xf>
    <xf numFmtId="193" fontId="51" fillId="12" borderId="3" xfId="8" applyNumberFormat="1" applyFont="1" applyFill="1" applyBorder="1" applyAlignment="1" applyProtection="1">
      <alignment horizontal="right" vertical="center" shrinkToFit="1"/>
      <protection locked="0"/>
    </xf>
    <xf numFmtId="193" fontId="51" fillId="12" borderId="6" xfId="8" applyNumberFormat="1" applyFont="1" applyFill="1" applyBorder="1" applyAlignment="1" applyProtection="1">
      <alignment horizontal="right" vertical="center" shrinkToFit="1"/>
      <protection locked="0"/>
    </xf>
    <xf numFmtId="193" fontId="51" fillId="12" borderId="7" xfId="8" applyNumberFormat="1" applyFont="1" applyFill="1" applyBorder="1" applyAlignment="1" applyProtection="1">
      <alignment horizontal="right" vertical="center" shrinkToFit="1"/>
      <protection locked="0"/>
    </xf>
    <xf numFmtId="0" fontId="48" fillId="9" borderId="57" xfId="0" applyFont="1" applyFill="1" applyBorder="1" applyAlignment="1">
      <alignment horizontal="center" vertical="center"/>
    </xf>
    <xf numFmtId="0" fontId="48" fillId="9" borderId="16" xfId="0" applyFont="1" applyFill="1" applyBorder="1" applyAlignment="1">
      <alignment horizontal="center" vertical="center"/>
    </xf>
    <xf numFmtId="0" fontId="47" fillId="0" borderId="0" xfId="0" applyFont="1" applyAlignment="1">
      <alignment vertical="center"/>
    </xf>
    <xf numFmtId="0" fontId="49" fillId="11" borderId="2" xfId="0" applyFont="1" applyFill="1" applyBorder="1" applyAlignment="1">
      <alignment vertical="center"/>
    </xf>
    <xf numFmtId="0" fontId="49" fillId="11" borderId="3" xfId="0" applyFont="1" applyFill="1" applyBorder="1" applyAlignment="1">
      <alignment vertical="center"/>
    </xf>
    <xf numFmtId="0" fontId="49" fillId="11" borderId="4" xfId="0" applyFont="1" applyFill="1" applyBorder="1" applyAlignment="1">
      <alignment vertical="center"/>
    </xf>
    <xf numFmtId="0" fontId="49" fillId="11" borderId="6" xfId="0" applyFont="1" applyFill="1" applyBorder="1" applyAlignment="1">
      <alignment vertical="center"/>
    </xf>
    <xf numFmtId="0" fontId="49" fillId="11" borderId="7" xfId="0" applyFont="1" applyFill="1" applyBorder="1" applyAlignment="1">
      <alignment vertical="center"/>
    </xf>
    <xf numFmtId="0" fontId="49" fillId="11" borderId="8" xfId="0" applyFont="1" applyFill="1" applyBorder="1" applyAlignment="1">
      <alignment vertical="center"/>
    </xf>
    <xf numFmtId="0" fontId="76" fillId="0" borderId="7" xfId="0" applyFont="1" applyBorder="1" applyAlignment="1">
      <alignment horizontal="center" vertical="center" shrinkToFit="1"/>
    </xf>
    <xf numFmtId="0" fontId="59" fillId="0" borderId="2" xfId="0" applyFont="1" applyFill="1" applyBorder="1" applyAlignment="1" applyProtection="1">
      <alignment horizontal="center" vertical="center"/>
      <protection locked="0"/>
    </xf>
    <xf numFmtId="0" fontId="59" fillId="0" borderId="3" xfId="0" applyFont="1" applyFill="1" applyBorder="1" applyAlignment="1" applyProtection="1">
      <alignment horizontal="center" vertical="center"/>
      <protection locked="0"/>
    </xf>
    <xf numFmtId="0" fontId="59" fillId="0" borderId="4" xfId="0" applyFont="1" applyFill="1" applyBorder="1" applyAlignment="1" applyProtection="1">
      <alignment horizontal="center" vertical="center"/>
      <protection locked="0"/>
    </xf>
    <xf numFmtId="0" fontId="59" fillId="0" borderId="6" xfId="0" applyFont="1" applyFill="1" applyBorder="1" applyAlignment="1" applyProtection="1">
      <alignment horizontal="center" vertical="center"/>
      <protection locked="0"/>
    </xf>
    <xf numFmtId="0" fontId="59" fillId="0" borderId="7" xfId="0" applyFont="1" applyFill="1" applyBorder="1" applyAlignment="1" applyProtection="1">
      <alignment horizontal="center" vertical="center"/>
      <protection locked="0"/>
    </xf>
    <xf numFmtId="0" fontId="59" fillId="0" borderId="8" xfId="0" applyFont="1" applyFill="1" applyBorder="1" applyAlignment="1" applyProtection="1">
      <alignment horizontal="center" vertical="center"/>
      <protection locked="0"/>
    </xf>
    <xf numFmtId="0" fontId="48" fillId="0" borderId="0" xfId="0" applyFont="1" applyBorder="1" applyAlignment="1">
      <alignment horizontal="center" vertical="center"/>
    </xf>
    <xf numFmtId="0" fontId="48" fillId="0" borderId="0" xfId="0" applyFont="1" applyBorder="1" applyAlignment="1">
      <alignment vertical="center" wrapTex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48" fillId="0" borderId="2" xfId="0" applyFont="1" applyBorder="1" applyAlignment="1">
      <alignment vertical="center" wrapText="1"/>
    </xf>
    <xf numFmtId="0" fontId="48" fillId="0" borderId="3" xfId="0" applyFont="1" applyBorder="1" applyAlignment="1">
      <alignment vertical="center" wrapText="1"/>
    </xf>
    <xf numFmtId="0" fontId="48" fillId="0" borderId="4"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vertical="center" wrapText="1"/>
    </xf>
    <xf numFmtId="0" fontId="48" fillId="0" borderId="6" xfId="0" applyFont="1" applyBorder="1" applyAlignment="1">
      <alignment vertical="center" wrapText="1"/>
    </xf>
    <xf numFmtId="0" fontId="48" fillId="0" borderId="7" xfId="0" applyFont="1" applyBorder="1" applyAlignment="1">
      <alignment vertical="center" wrapText="1"/>
    </xf>
    <xf numFmtId="0" fontId="48" fillId="0" borderId="8" xfId="0" applyFont="1" applyBorder="1" applyAlignment="1">
      <alignment vertical="center" wrapText="1"/>
    </xf>
    <xf numFmtId="0" fontId="51" fillId="0" borderId="0" xfId="0" applyFont="1" applyBorder="1" applyAlignment="1">
      <alignment horizontal="center"/>
    </xf>
    <xf numFmtId="0" fontId="51" fillId="0" borderId="7" xfId="0" applyFont="1" applyBorder="1" applyAlignment="1">
      <alignment horizontal="center"/>
    </xf>
    <xf numFmtId="0" fontId="48" fillId="0" borderId="7" xfId="0" applyFont="1" applyBorder="1" applyAlignment="1">
      <alignment horizontal="center"/>
    </xf>
    <xf numFmtId="0" fontId="48" fillId="10" borderId="2" xfId="0" applyFont="1" applyFill="1" applyBorder="1" applyAlignment="1">
      <alignment horizontal="center" vertical="center"/>
    </xf>
    <xf numFmtId="0" fontId="59" fillId="0" borderId="7" xfId="0" applyFont="1" applyBorder="1" applyAlignment="1">
      <alignment horizontal="center" vertical="center" shrinkToFit="1"/>
    </xf>
    <xf numFmtId="0" fontId="55" fillId="0" borderId="7" xfId="0" applyFont="1" applyBorder="1" applyAlignment="1">
      <alignment horizontal="center" vertical="center" shrinkToFit="1"/>
    </xf>
  </cellXfs>
  <cellStyles count="18">
    <cellStyle name="パーセント 2" xfId="1"/>
    <cellStyle name="パーセント 2 2" xfId="2"/>
    <cellStyle name="パーセント 3" xfId="3"/>
    <cellStyle name="ハイパーリンク" xfId="4" builtinId="8"/>
    <cellStyle name="桁区切り" xfId="5" builtinId="6"/>
    <cellStyle name="桁区切り 2" xfId="6"/>
    <cellStyle name="桁区切り 3" xfId="7"/>
    <cellStyle name="桁区切り 3 2" xfId="8"/>
    <cellStyle name="桁区切り 4" xfId="9"/>
    <cellStyle name="標準" xfId="0" builtinId="0"/>
    <cellStyle name="標準 2" xfId="10"/>
    <cellStyle name="標準 3" xfId="11"/>
    <cellStyle name="標準 4" xfId="12"/>
    <cellStyle name="標準 5" xfId="13"/>
    <cellStyle name="標準_170125地球温暖化対策計画書(山内修正案）" xfId="14"/>
    <cellStyle name="標準_kokuji6_tokuteisanteihoukoku(100315)" xfId="15"/>
    <cellStyle name="標準_算定A号様式(その他ガス削減量算定ガイドライン)入力用110210" xfId="17"/>
    <cellStyle name="標準_第１号様式の２０（特定テナント等計画書提出書）" xfId="16"/>
  </cellStyles>
  <dxfs count="33">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44" name="AutoShape 1"/>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xdr:cNvSpPr>
          <a:spLocks noChangeArrowheads="1"/>
        </xdr:cNvSpPr>
      </xdr:nvSpPr>
      <xdr:spPr bwMode="auto">
        <a:xfrm>
          <a:off x="361950" y="1447800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xdr:cNvSpPr>
          <a:spLocks noChangeArrowheads="1"/>
        </xdr:cNvSpPr>
      </xdr:nvSpPr>
      <xdr:spPr bwMode="auto">
        <a:xfrm>
          <a:off x="361950" y="1429702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x14ac:dyDescent="0.15"/>
  <cols>
    <col min="1" max="1" width="2.375" style="139" customWidth="1"/>
    <col min="2" max="2" width="0.5" style="139" customWidth="1"/>
    <col min="3" max="3" width="1.125" style="139" customWidth="1"/>
    <col min="4" max="15" width="2.375" style="139" customWidth="1"/>
    <col min="16" max="16" width="1.125" style="139" customWidth="1"/>
    <col min="17" max="37" width="2.375" style="139" customWidth="1"/>
    <col min="38" max="38" width="0.625" style="139" customWidth="1"/>
    <col min="39" max="45" width="2.375" style="139" customWidth="1"/>
    <col min="46" max="47" width="9" style="139"/>
    <col min="48" max="48" width="0" style="139" hidden="1" customWidth="1"/>
    <col min="49" max="16384" width="9" style="139"/>
  </cols>
  <sheetData>
    <row r="1" spans="1:48" ht="16.5" customHeight="1" x14ac:dyDescent="0.15">
      <c r="A1" s="139" t="s">
        <v>564</v>
      </c>
    </row>
    <row r="2" spans="1:48" ht="3.75" customHeight="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2"/>
    </row>
    <row r="3" spans="1:48" ht="16.5" customHeight="1" x14ac:dyDescent="0.15">
      <c r="B3" s="143"/>
      <c r="C3" s="144"/>
      <c r="D3" s="145"/>
      <c r="E3" s="145"/>
      <c r="F3" s="145"/>
      <c r="G3" s="145"/>
      <c r="H3" s="145"/>
      <c r="I3" s="145"/>
      <c r="J3" s="145"/>
      <c r="K3" s="145"/>
      <c r="L3" s="145"/>
      <c r="M3" s="145"/>
      <c r="N3" s="145"/>
      <c r="O3" s="145"/>
      <c r="P3" s="145"/>
      <c r="Q3" s="145"/>
      <c r="R3" s="145"/>
      <c r="S3" s="145"/>
      <c r="T3" s="145"/>
      <c r="U3" s="145"/>
      <c r="V3" s="145"/>
      <c r="W3" s="145"/>
      <c r="X3" s="145"/>
      <c r="Y3" s="145"/>
      <c r="Z3" s="145"/>
      <c r="AA3" s="464">
        <v>2024</v>
      </c>
      <c r="AB3" s="464"/>
      <c r="AC3" s="464"/>
      <c r="AD3" s="144" t="s">
        <v>422</v>
      </c>
      <c r="AE3" s="464"/>
      <c r="AF3" s="465"/>
      <c r="AG3" s="144" t="s">
        <v>423</v>
      </c>
      <c r="AH3" s="464"/>
      <c r="AI3" s="464"/>
      <c r="AJ3" s="144" t="s">
        <v>424</v>
      </c>
      <c r="AK3" s="145"/>
      <c r="AL3" s="146"/>
    </row>
    <row r="4" spans="1:48" ht="16.5" customHeight="1" x14ac:dyDescent="0.15">
      <c r="B4" s="143"/>
      <c r="C4" s="144"/>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48" ht="16.5" customHeight="1" x14ac:dyDescent="0.15">
      <c r="B5" s="143"/>
      <c r="C5" s="144"/>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48" ht="16.5" customHeight="1" x14ac:dyDescent="0.15">
      <c r="B6" s="143"/>
      <c r="C6" s="144"/>
      <c r="D6" s="144"/>
      <c r="E6" s="147" t="s">
        <v>425</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6"/>
    </row>
    <row r="7" spans="1:48" ht="16.5" customHeight="1" x14ac:dyDescent="0.15">
      <c r="B7" s="143"/>
      <c r="C7" s="144"/>
      <c r="D7" s="145"/>
      <c r="E7" s="145"/>
      <c r="F7" s="145"/>
      <c r="G7" s="145"/>
      <c r="H7" s="145"/>
      <c r="I7" s="145"/>
      <c r="J7" s="145"/>
      <c r="K7" s="145"/>
      <c r="L7" s="145"/>
      <c r="M7" s="145"/>
      <c r="N7" s="145"/>
      <c r="O7" s="145"/>
      <c r="P7" s="145"/>
      <c r="Q7" s="145"/>
      <c r="R7" s="145"/>
      <c r="S7" s="145"/>
      <c r="T7" s="467" t="s">
        <v>54</v>
      </c>
      <c r="U7" s="467"/>
      <c r="V7" s="467"/>
      <c r="W7" s="467"/>
      <c r="X7" s="467"/>
      <c r="Y7" s="467"/>
      <c r="Z7" s="467"/>
      <c r="AA7" s="467"/>
      <c r="AB7" s="467"/>
      <c r="AC7" s="467"/>
      <c r="AD7" s="467"/>
      <c r="AE7" s="467"/>
      <c r="AF7" s="467"/>
      <c r="AG7" s="467"/>
      <c r="AH7" s="467"/>
      <c r="AI7" s="467"/>
      <c r="AJ7" s="145"/>
      <c r="AK7" s="145"/>
      <c r="AL7" s="146"/>
      <c r="AV7" s="139" t="s">
        <v>54</v>
      </c>
    </row>
    <row r="8" spans="1:48" ht="16.5" customHeight="1" x14ac:dyDescent="0.15">
      <c r="B8" s="143"/>
      <c r="C8" s="144"/>
      <c r="D8" s="144"/>
      <c r="E8" s="144"/>
      <c r="F8" s="144"/>
      <c r="G8" s="144"/>
      <c r="H8" s="144"/>
      <c r="I8" s="144"/>
      <c r="J8" s="144"/>
      <c r="K8" s="144"/>
      <c r="L8" s="144"/>
      <c r="M8" s="144"/>
      <c r="N8" s="144"/>
      <c r="O8" s="144"/>
      <c r="P8" s="144"/>
      <c r="Q8" s="144"/>
      <c r="R8" s="144"/>
      <c r="S8" s="144"/>
      <c r="T8" s="462" t="s">
        <v>426</v>
      </c>
      <c r="U8" s="463"/>
      <c r="V8" s="463"/>
      <c r="W8" s="463"/>
      <c r="X8" s="461"/>
      <c r="Y8" s="461"/>
      <c r="Z8" s="461"/>
      <c r="AA8" s="461"/>
      <c r="AB8" s="461"/>
      <c r="AC8" s="461"/>
      <c r="AD8" s="461"/>
      <c r="AE8" s="461"/>
      <c r="AF8" s="461"/>
      <c r="AG8" s="461"/>
      <c r="AH8" s="461"/>
      <c r="AI8" s="461"/>
      <c r="AJ8" s="144"/>
      <c r="AK8" s="144"/>
      <c r="AL8" s="146"/>
      <c r="AV8" s="139" t="s">
        <v>55</v>
      </c>
    </row>
    <row r="9" spans="1:48" ht="16.5" customHeight="1" x14ac:dyDescent="0.15">
      <c r="B9" s="143"/>
      <c r="C9" s="144"/>
      <c r="D9" s="144"/>
      <c r="E9" s="144"/>
      <c r="F9" s="144"/>
      <c r="G9" s="144"/>
      <c r="H9" s="144"/>
      <c r="I9" s="144"/>
      <c r="J9" s="144"/>
      <c r="K9" s="144"/>
      <c r="L9" s="144"/>
      <c r="M9" s="144"/>
      <c r="N9" s="144"/>
      <c r="O9" s="144"/>
      <c r="P9" s="144"/>
      <c r="Q9" s="144"/>
      <c r="R9" s="144"/>
      <c r="S9" s="144"/>
      <c r="T9" s="463"/>
      <c r="U9" s="463"/>
      <c r="V9" s="463"/>
      <c r="W9" s="463"/>
      <c r="X9" s="461"/>
      <c r="Y9" s="461"/>
      <c r="Z9" s="461"/>
      <c r="AA9" s="461"/>
      <c r="AB9" s="461"/>
      <c r="AC9" s="461"/>
      <c r="AD9" s="461"/>
      <c r="AE9" s="461"/>
      <c r="AF9" s="461"/>
      <c r="AG9" s="461"/>
      <c r="AH9" s="461"/>
      <c r="AI9" s="461"/>
      <c r="AJ9" s="144"/>
      <c r="AK9" s="144"/>
      <c r="AL9" s="146"/>
    </row>
    <row r="10" spans="1:48" ht="16.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X10" s="461"/>
      <c r="Y10" s="461"/>
      <c r="Z10" s="461"/>
      <c r="AA10" s="461"/>
      <c r="AB10" s="461"/>
      <c r="AC10" s="461"/>
      <c r="AD10" s="461"/>
      <c r="AE10" s="461"/>
      <c r="AF10" s="461"/>
      <c r="AG10" s="461"/>
      <c r="AH10" s="461"/>
      <c r="AI10" s="461"/>
      <c r="AJ10" s="144"/>
      <c r="AK10" s="144"/>
      <c r="AL10" s="146"/>
    </row>
    <row r="11" spans="1:48" ht="16.5" customHeight="1" x14ac:dyDescent="0.15">
      <c r="B11" s="143"/>
      <c r="C11" s="144"/>
      <c r="D11" s="144"/>
      <c r="E11" s="144"/>
      <c r="F11" s="144"/>
      <c r="G11" s="144"/>
      <c r="H11" s="144"/>
      <c r="I11" s="144"/>
      <c r="J11" s="144"/>
      <c r="K11" s="144"/>
      <c r="L11" s="144"/>
      <c r="M11" s="144"/>
      <c r="N11" s="144"/>
      <c r="O11" s="144"/>
      <c r="P11" s="144"/>
      <c r="Q11" s="144"/>
      <c r="R11" s="144"/>
      <c r="S11" s="144"/>
      <c r="T11" s="462" t="s">
        <v>428</v>
      </c>
      <c r="U11" s="466"/>
      <c r="V11" s="466"/>
      <c r="W11" s="466"/>
      <c r="X11" s="461"/>
      <c r="Y11" s="461"/>
      <c r="Z11" s="461"/>
      <c r="AA11" s="461"/>
      <c r="AB11" s="461"/>
      <c r="AC11" s="461"/>
      <c r="AD11" s="461"/>
      <c r="AE11" s="461"/>
      <c r="AF11" s="461"/>
      <c r="AG11" s="461"/>
      <c r="AH11" s="461"/>
      <c r="AI11" s="461"/>
      <c r="AJ11" s="150"/>
      <c r="AK11" s="144"/>
      <c r="AL11" s="146"/>
    </row>
    <row r="12" spans="1:48" ht="16.5" customHeight="1" x14ac:dyDescent="0.15">
      <c r="B12" s="143"/>
      <c r="C12" s="144"/>
      <c r="D12" s="144"/>
      <c r="E12" s="144"/>
      <c r="F12" s="144"/>
      <c r="G12" s="144"/>
      <c r="H12" s="144"/>
      <c r="I12" s="144"/>
      <c r="J12" s="144"/>
      <c r="K12" s="144"/>
      <c r="L12" s="144"/>
      <c r="M12" s="144"/>
      <c r="N12" s="144"/>
      <c r="O12" s="144"/>
      <c r="P12" s="144"/>
      <c r="Q12" s="144"/>
      <c r="R12" s="144"/>
      <c r="S12" s="144"/>
      <c r="T12" s="148"/>
      <c r="U12" s="149"/>
      <c r="V12" s="149"/>
      <c r="W12" s="149"/>
      <c r="X12" s="461"/>
      <c r="Y12" s="461"/>
      <c r="Z12" s="461"/>
      <c r="AA12" s="461"/>
      <c r="AB12" s="461"/>
      <c r="AC12" s="461"/>
      <c r="AD12" s="461"/>
      <c r="AE12" s="461"/>
      <c r="AF12" s="461"/>
      <c r="AG12" s="461"/>
      <c r="AH12" s="461"/>
      <c r="AI12" s="461"/>
      <c r="AJ12" s="150" t="s">
        <v>429</v>
      </c>
      <c r="AK12" s="144"/>
      <c r="AL12" s="146"/>
    </row>
    <row r="13" spans="1:48" ht="16.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461"/>
      <c r="Y13" s="461"/>
      <c r="Z13" s="461"/>
      <c r="AA13" s="461"/>
      <c r="AB13" s="461"/>
      <c r="AC13" s="461"/>
      <c r="AD13" s="461"/>
      <c r="AE13" s="461"/>
      <c r="AF13" s="461"/>
      <c r="AG13" s="461"/>
      <c r="AH13" s="461"/>
      <c r="AI13" s="461"/>
      <c r="AJ13" s="144"/>
      <c r="AK13" s="144"/>
      <c r="AL13" s="146"/>
    </row>
    <row r="14" spans="1:48" ht="16.5" customHeight="1" x14ac:dyDescent="0.15">
      <c r="B14" s="143"/>
      <c r="C14" s="144"/>
      <c r="D14" s="144"/>
      <c r="E14" s="144"/>
      <c r="F14" s="144"/>
      <c r="G14" s="144"/>
      <c r="H14" s="144"/>
      <c r="I14" s="144"/>
      <c r="J14" s="144"/>
      <c r="K14" s="144"/>
      <c r="L14" s="144"/>
      <c r="M14" s="144"/>
      <c r="N14" s="144"/>
      <c r="O14" s="144"/>
      <c r="P14" s="144"/>
      <c r="Q14" s="144"/>
      <c r="R14" s="144"/>
      <c r="S14" s="144"/>
      <c r="T14" s="144"/>
      <c r="U14" s="144"/>
      <c r="V14" s="460" t="s">
        <v>430</v>
      </c>
      <c r="W14" s="460"/>
      <c r="X14" s="460"/>
      <c r="Y14" s="460"/>
      <c r="Z14" s="460"/>
      <c r="AA14" s="460"/>
      <c r="AB14" s="460"/>
      <c r="AC14" s="460"/>
      <c r="AD14" s="460"/>
      <c r="AE14" s="460"/>
      <c r="AF14" s="460"/>
      <c r="AG14" s="460"/>
      <c r="AH14" s="460"/>
      <c r="AI14" s="460"/>
      <c r="AJ14" s="460"/>
      <c r="AK14" s="144"/>
      <c r="AL14" s="146"/>
    </row>
    <row r="15" spans="1:48" ht="16.5" customHeight="1" x14ac:dyDescent="0.15">
      <c r="B15" s="143"/>
      <c r="C15" s="144"/>
      <c r="D15" s="144"/>
      <c r="E15" s="144"/>
      <c r="F15" s="144"/>
      <c r="G15" s="144"/>
      <c r="H15" s="144"/>
      <c r="I15" s="144"/>
      <c r="J15" s="144"/>
      <c r="K15" s="144"/>
      <c r="L15" s="144"/>
      <c r="M15" s="144"/>
      <c r="N15" s="144"/>
      <c r="O15" s="144"/>
      <c r="P15" s="144"/>
      <c r="Q15" s="144"/>
      <c r="R15" s="144"/>
      <c r="S15" s="144"/>
      <c r="T15" s="144"/>
      <c r="U15" s="144"/>
      <c r="V15" s="460"/>
      <c r="W15" s="460"/>
      <c r="X15" s="460"/>
      <c r="Y15" s="460"/>
      <c r="Z15" s="460"/>
      <c r="AA15" s="460"/>
      <c r="AB15" s="460"/>
      <c r="AC15" s="460"/>
      <c r="AD15" s="460"/>
      <c r="AE15" s="460"/>
      <c r="AF15" s="460"/>
      <c r="AG15" s="460"/>
      <c r="AH15" s="460"/>
      <c r="AI15" s="460"/>
      <c r="AJ15" s="460"/>
      <c r="AK15" s="144"/>
      <c r="AL15" s="146"/>
    </row>
    <row r="16" spans="1:48" ht="16.5" customHeight="1" x14ac:dyDescent="0.15">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2:38" ht="16.5" customHeight="1" x14ac:dyDescent="0.15">
      <c r="B17" s="143"/>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6"/>
    </row>
    <row r="18" spans="2:38" ht="16.5" customHeight="1" x14ac:dyDescent="0.15">
      <c r="B18" s="143"/>
      <c r="C18" s="494" t="s">
        <v>565</v>
      </c>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146"/>
    </row>
    <row r="19" spans="2:38" ht="16.5" customHeight="1" x14ac:dyDescent="0.15">
      <c r="B19" s="143"/>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146"/>
    </row>
    <row r="20" spans="2:38" ht="16.5" customHeight="1" x14ac:dyDescent="0.15">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6"/>
    </row>
    <row r="21" spans="2:38" ht="16.5" customHeight="1" x14ac:dyDescent="0.15">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6"/>
    </row>
    <row r="22" spans="2:38" ht="16.5" customHeight="1" x14ac:dyDescent="0.15">
      <c r="B22" s="143"/>
      <c r="C22" s="144"/>
      <c r="D22" s="489" t="s">
        <v>569</v>
      </c>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146"/>
    </row>
    <row r="23" spans="2:38" ht="16.5" customHeight="1" x14ac:dyDescent="0.15">
      <c r="B23" s="143"/>
      <c r="C23" s="144"/>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146"/>
    </row>
    <row r="24" spans="2:38" ht="16.5" customHeight="1" x14ac:dyDescent="0.15">
      <c r="B24" s="143"/>
      <c r="C24" s="144"/>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146"/>
    </row>
    <row r="25" spans="2:38" ht="16.5" customHeight="1" x14ac:dyDescent="0.15">
      <c r="B25" s="143"/>
      <c r="C25" s="140"/>
      <c r="D25" s="472" t="s">
        <v>566</v>
      </c>
      <c r="E25" s="473"/>
      <c r="F25" s="473"/>
      <c r="G25" s="473"/>
      <c r="H25" s="473"/>
      <c r="I25" s="473"/>
      <c r="J25" s="473"/>
      <c r="K25" s="473"/>
      <c r="L25" s="473"/>
      <c r="M25" s="473"/>
      <c r="N25" s="473"/>
      <c r="O25" s="473"/>
      <c r="P25" s="151"/>
      <c r="Q25" s="478"/>
      <c r="R25" s="479"/>
      <c r="S25" s="479"/>
      <c r="T25" s="479"/>
      <c r="U25" s="479"/>
      <c r="V25" s="479"/>
      <c r="W25" s="479"/>
      <c r="X25" s="479"/>
      <c r="Y25" s="479"/>
      <c r="Z25" s="479"/>
      <c r="AA25" s="479"/>
      <c r="AB25" s="479"/>
      <c r="AC25" s="479"/>
      <c r="AD25" s="479"/>
      <c r="AE25" s="479"/>
      <c r="AF25" s="479"/>
      <c r="AG25" s="479"/>
      <c r="AH25" s="479"/>
      <c r="AI25" s="479"/>
      <c r="AJ25" s="479"/>
      <c r="AK25" s="480"/>
      <c r="AL25" s="146"/>
    </row>
    <row r="26" spans="2:38" ht="16.5" customHeight="1" x14ac:dyDescent="0.15">
      <c r="B26" s="143"/>
      <c r="C26" s="152"/>
      <c r="D26" s="474"/>
      <c r="E26" s="474"/>
      <c r="F26" s="474"/>
      <c r="G26" s="474"/>
      <c r="H26" s="474"/>
      <c r="I26" s="474"/>
      <c r="J26" s="474"/>
      <c r="K26" s="474"/>
      <c r="L26" s="474"/>
      <c r="M26" s="474"/>
      <c r="N26" s="474"/>
      <c r="O26" s="474"/>
      <c r="P26" s="153"/>
      <c r="Q26" s="497"/>
      <c r="R26" s="498"/>
      <c r="S26" s="498"/>
      <c r="T26" s="498"/>
      <c r="U26" s="498"/>
      <c r="V26" s="498"/>
      <c r="W26" s="498"/>
      <c r="X26" s="498"/>
      <c r="Y26" s="498"/>
      <c r="Z26" s="498"/>
      <c r="AA26" s="498"/>
      <c r="AB26" s="498"/>
      <c r="AC26" s="498"/>
      <c r="AD26" s="498"/>
      <c r="AE26" s="498"/>
      <c r="AF26" s="498"/>
      <c r="AG26" s="498"/>
      <c r="AH26" s="498"/>
      <c r="AI26" s="498"/>
      <c r="AJ26" s="498"/>
      <c r="AK26" s="499"/>
      <c r="AL26" s="146"/>
    </row>
    <row r="27" spans="2:38" ht="16.5" customHeight="1" x14ac:dyDescent="0.15">
      <c r="B27" s="143"/>
      <c r="C27" s="140"/>
      <c r="D27" s="472" t="s">
        <v>567</v>
      </c>
      <c r="E27" s="473"/>
      <c r="F27" s="473"/>
      <c r="G27" s="473"/>
      <c r="H27" s="473"/>
      <c r="I27" s="473"/>
      <c r="J27" s="473"/>
      <c r="K27" s="473"/>
      <c r="L27" s="473"/>
      <c r="M27" s="473"/>
      <c r="N27" s="473"/>
      <c r="O27" s="473"/>
      <c r="P27" s="151"/>
      <c r="Q27" s="490"/>
      <c r="R27" s="491"/>
      <c r="S27" s="491"/>
      <c r="T27" s="491"/>
      <c r="U27" s="491"/>
      <c r="V27" s="495" t="s">
        <v>427</v>
      </c>
      <c r="W27" s="506"/>
      <c r="X27" s="507"/>
      <c r="Y27" s="507"/>
      <c r="Z27" s="507"/>
      <c r="AA27" s="507"/>
      <c r="AB27" s="507"/>
      <c r="AC27" s="507"/>
      <c r="AD27" s="507"/>
      <c r="AE27" s="507"/>
      <c r="AF27" s="507"/>
      <c r="AG27" s="507"/>
      <c r="AH27" s="507"/>
      <c r="AI27" s="507"/>
      <c r="AJ27" s="507"/>
      <c r="AK27" s="508"/>
      <c r="AL27" s="146"/>
    </row>
    <row r="28" spans="2:38" ht="16.5" customHeight="1" x14ac:dyDescent="0.15">
      <c r="B28" s="143"/>
      <c r="C28" s="152"/>
      <c r="D28" s="474"/>
      <c r="E28" s="474"/>
      <c r="F28" s="474"/>
      <c r="G28" s="474"/>
      <c r="H28" s="474"/>
      <c r="I28" s="474"/>
      <c r="J28" s="474"/>
      <c r="K28" s="474"/>
      <c r="L28" s="474"/>
      <c r="M28" s="474"/>
      <c r="N28" s="474"/>
      <c r="O28" s="474"/>
      <c r="P28" s="153"/>
      <c r="Q28" s="492"/>
      <c r="R28" s="493"/>
      <c r="S28" s="493"/>
      <c r="T28" s="493"/>
      <c r="U28" s="493"/>
      <c r="V28" s="496"/>
      <c r="W28" s="509"/>
      <c r="X28" s="509"/>
      <c r="Y28" s="509"/>
      <c r="Z28" s="509"/>
      <c r="AA28" s="509"/>
      <c r="AB28" s="509"/>
      <c r="AC28" s="509"/>
      <c r="AD28" s="509"/>
      <c r="AE28" s="509"/>
      <c r="AF28" s="509"/>
      <c r="AG28" s="509"/>
      <c r="AH28" s="509"/>
      <c r="AI28" s="509"/>
      <c r="AJ28" s="509"/>
      <c r="AK28" s="510"/>
      <c r="AL28" s="146"/>
    </row>
    <row r="29" spans="2:38" ht="16.5" customHeight="1" x14ac:dyDescent="0.15">
      <c r="B29" s="143"/>
      <c r="C29" s="143"/>
      <c r="D29" s="472" t="s">
        <v>568</v>
      </c>
      <c r="E29" s="473"/>
      <c r="F29" s="473"/>
      <c r="G29" s="473"/>
      <c r="H29" s="473"/>
      <c r="I29" s="473"/>
      <c r="J29" s="473"/>
      <c r="K29" s="473"/>
      <c r="L29" s="473"/>
      <c r="M29" s="473"/>
      <c r="N29" s="473"/>
      <c r="O29" s="473"/>
      <c r="P29" s="154"/>
      <c r="Q29" s="483"/>
      <c r="R29" s="484"/>
      <c r="S29" s="484"/>
      <c r="T29" s="484"/>
      <c r="U29" s="484"/>
      <c r="V29" s="484"/>
      <c r="W29" s="484"/>
      <c r="X29" s="484"/>
      <c r="Y29" s="484"/>
      <c r="Z29" s="484"/>
      <c r="AA29" s="484"/>
      <c r="AB29" s="484"/>
      <c r="AC29" s="484"/>
      <c r="AD29" s="484"/>
      <c r="AE29" s="484"/>
      <c r="AF29" s="484"/>
      <c r="AG29" s="484"/>
      <c r="AH29" s="484"/>
      <c r="AI29" s="484"/>
      <c r="AJ29" s="484"/>
      <c r="AK29" s="485"/>
      <c r="AL29" s="146"/>
    </row>
    <row r="30" spans="2:38" ht="16.5" customHeight="1" x14ac:dyDescent="0.15">
      <c r="B30" s="143"/>
      <c r="C30" s="143"/>
      <c r="D30" s="474"/>
      <c r="E30" s="474"/>
      <c r="F30" s="474"/>
      <c r="G30" s="474"/>
      <c r="H30" s="474"/>
      <c r="I30" s="474"/>
      <c r="J30" s="474"/>
      <c r="K30" s="474"/>
      <c r="L30" s="474"/>
      <c r="M30" s="474"/>
      <c r="N30" s="474"/>
      <c r="O30" s="474"/>
      <c r="P30" s="154"/>
      <c r="Q30" s="486"/>
      <c r="R30" s="487"/>
      <c r="S30" s="487"/>
      <c r="T30" s="487"/>
      <c r="U30" s="487"/>
      <c r="V30" s="487"/>
      <c r="W30" s="487"/>
      <c r="X30" s="487"/>
      <c r="Y30" s="487"/>
      <c r="Z30" s="487"/>
      <c r="AA30" s="487"/>
      <c r="AB30" s="487"/>
      <c r="AC30" s="487"/>
      <c r="AD30" s="487"/>
      <c r="AE30" s="487"/>
      <c r="AF30" s="487"/>
      <c r="AG30" s="487"/>
      <c r="AH30" s="487"/>
      <c r="AI30" s="487"/>
      <c r="AJ30" s="487"/>
      <c r="AK30" s="488"/>
      <c r="AL30" s="146"/>
    </row>
    <row r="31" spans="2:38" ht="16.5" customHeight="1" x14ac:dyDescent="0.15">
      <c r="B31" s="143"/>
      <c r="C31" s="140"/>
      <c r="D31" s="473" t="s">
        <v>431</v>
      </c>
      <c r="E31" s="473"/>
      <c r="F31" s="473"/>
      <c r="G31" s="473"/>
      <c r="H31" s="473"/>
      <c r="I31" s="473"/>
      <c r="J31" s="473"/>
      <c r="K31" s="473"/>
      <c r="L31" s="473"/>
      <c r="M31" s="473"/>
      <c r="N31" s="473"/>
      <c r="O31" s="473"/>
      <c r="P31" s="135"/>
      <c r="Q31" s="500" t="s">
        <v>432</v>
      </c>
      <c r="R31" s="501"/>
      <c r="S31" s="501"/>
      <c r="T31" s="501"/>
      <c r="U31" s="501"/>
      <c r="V31" s="501"/>
      <c r="W31" s="501"/>
      <c r="X31" s="501"/>
      <c r="Y31" s="501"/>
      <c r="Z31" s="501"/>
      <c r="AA31" s="501"/>
      <c r="AB31" s="501"/>
      <c r="AC31" s="501"/>
      <c r="AD31" s="501"/>
      <c r="AE31" s="501"/>
      <c r="AF31" s="501"/>
      <c r="AG31" s="501"/>
      <c r="AH31" s="501"/>
      <c r="AI31" s="501"/>
      <c r="AJ31" s="501"/>
      <c r="AK31" s="502"/>
      <c r="AL31" s="146"/>
    </row>
    <row r="32" spans="2:38" ht="16.5" customHeight="1" x14ac:dyDescent="0.15">
      <c r="B32" s="143"/>
      <c r="C32" s="152"/>
      <c r="D32" s="474"/>
      <c r="E32" s="474"/>
      <c r="F32" s="474"/>
      <c r="G32" s="474"/>
      <c r="H32" s="474"/>
      <c r="I32" s="474"/>
      <c r="J32" s="474"/>
      <c r="K32" s="474"/>
      <c r="L32" s="474"/>
      <c r="M32" s="474"/>
      <c r="N32" s="474"/>
      <c r="O32" s="474"/>
      <c r="P32" s="133"/>
      <c r="Q32" s="503"/>
      <c r="R32" s="504"/>
      <c r="S32" s="504"/>
      <c r="T32" s="504"/>
      <c r="U32" s="504"/>
      <c r="V32" s="504"/>
      <c r="W32" s="504"/>
      <c r="X32" s="504"/>
      <c r="Y32" s="504"/>
      <c r="Z32" s="504"/>
      <c r="AA32" s="504"/>
      <c r="AB32" s="504"/>
      <c r="AC32" s="504"/>
      <c r="AD32" s="504"/>
      <c r="AE32" s="504"/>
      <c r="AF32" s="504"/>
      <c r="AG32" s="504"/>
      <c r="AH32" s="504"/>
      <c r="AI32" s="504"/>
      <c r="AJ32" s="504"/>
      <c r="AK32" s="505"/>
      <c r="AL32" s="146"/>
    </row>
    <row r="33" spans="2:38" ht="16.5" customHeight="1" x14ac:dyDescent="0.15">
      <c r="B33" s="143"/>
      <c r="C33" s="140"/>
      <c r="D33" s="473" t="s">
        <v>433</v>
      </c>
      <c r="E33" s="473"/>
      <c r="F33" s="473"/>
      <c r="G33" s="473"/>
      <c r="H33" s="473"/>
      <c r="I33" s="473"/>
      <c r="J33" s="473"/>
      <c r="K33" s="473"/>
      <c r="L33" s="473"/>
      <c r="M33" s="473"/>
      <c r="N33" s="473"/>
      <c r="O33" s="473"/>
      <c r="P33" s="155"/>
      <c r="Q33" s="156" t="s">
        <v>434</v>
      </c>
      <c r="R33" s="137"/>
      <c r="S33" s="137"/>
      <c r="T33" s="138"/>
      <c r="U33" s="478"/>
      <c r="V33" s="479"/>
      <c r="W33" s="479"/>
      <c r="X33" s="479"/>
      <c r="Y33" s="479"/>
      <c r="Z33" s="479"/>
      <c r="AA33" s="479"/>
      <c r="AB33" s="479"/>
      <c r="AC33" s="479"/>
      <c r="AD33" s="479"/>
      <c r="AE33" s="479"/>
      <c r="AF33" s="479"/>
      <c r="AG33" s="479"/>
      <c r="AH33" s="479"/>
      <c r="AI33" s="479"/>
      <c r="AJ33" s="479"/>
      <c r="AK33" s="480"/>
      <c r="AL33" s="146"/>
    </row>
    <row r="34" spans="2:38" ht="16.5" customHeight="1" x14ac:dyDescent="0.15">
      <c r="B34" s="143"/>
      <c r="C34" s="143"/>
      <c r="D34" s="462"/>
      <c r="E34" s="462"/>
      <c r="F34" s="462"/>
      <c r="G34" s="462"/>
      <c r="H34" s="462"/>
      <c r="I34" s="462"/>
      <c r="J34" s="462"/>
      <c r="K34" s="462"/>
      <c r="L34" s="462"/>
      <c r="M34" s="462"/>
      <c r="N34" s="462"/>
      <c r="O34" s="462"/>
      <c r="P34" s="157"/>
      <c r="Q34" s="156" t="s">
        <v>435</v>
      </c>
      <c r="R34" s="137"/>
      <c r="S34" s="137"/>
      <c r="T34" s="138"/>
      <c r="U34" s="478"/>
      <c r="V34" s="479"/>
      <c r="W34" s="479"/>
      <c r="X34" s="479"/>
      <c r="Y34" s="479"/>
      <c r="Z34" s="479"/>
      <c r="AA34" s="479"/>
      <c r="AB34" s="479"/>
      <c r="AC34" s="479"/>
      <c r="AD34" s="479"/>
      <c r="AE34" s="479"/>
      <c r="AF34" s="479"/>
      <c r="AG34" s="479"/>
      <c r="AH34" s="479"/>
      <c r="AI34" s="479"/>
      <c r="AJ34" s="479"/>
      <c r="AK34" s="480"/>
      <c r="AL34" s="146"/>
    </row>
    <row r="35" spans="2:38" ht="16.5" customHeight="1" x14ac:dyDescent="0.15">
      <c r="B35" s="143"/>
      <c r="C35" s="143"/>
      <c r="D35" s="462"/>
      <c r="E35" s="462"/>
      <c r="F35" s="462"/>
      <c r="G35" s="462"/>
      <c r="H35" s="462"/>
      <c r="I35" s="462"/>
      <c r="J35" s="462"/>
      <c r="K35" s="462"/>
      <c r="L35" s="462"/>
      <c r="M35" s="462"/>
      <c r="N35" s="462"/>
      <c r="O35" s="462"/>
      <c r="P35" s="157"/>
      <c r="Q35" s="156" t="s">
        <v>426</v>
      </c>
      <c r="R35" s="137"/>
      <c r="S35" s="137"/>
      <c r="T35" s="138"/>
      <c r="U35" s="481"/>
      <c r="V35" s="481"/>
      <c r="W35" s="481"/>
      <c r="X35" s="481"/>
      <c r="Y35" s="481"/>
      <c r="Z35" s="481"/>
      <c r="AA35" s="481"/>
      <c r="AB35" s="481"/>
      <c r="AC35" s="481"/>
      <c r="AD35" s="481"/>
      <c r="AE35" s="481"/>
      <c r="AF35" s="481"/>
      <c r="AG35" s="481"/>
      <c r="AH35" s="481"/>
      <c r="AI35" s="481"/>
      <c r="AJ35" s="481"/>
      <c r="AK35" s="481"/>
      <c r="AL35" s="146"/>
    </row>
    <row r="36" spans="2:38" ht="16.5" customHeight="1" x14ac:dyDescent="0.15">
      <c r="B36" s="143"/>
      <c r="C36" s="143"/>
      <c r="D36" s="462"/>
      <c r="E36" s="462"/>
      <c r="F36" s="462"/>
      <c r="G36" s="462"/>
      <c r="H36" s="462"/>
      <c r="I36" s="462"/>
      <c r="J36" s="462"/>
      <c r="K36" s="462"/>
      <c r="L36" s="462"/>
      <c r="M36" s="462"/>
      <c r="N36" s="462"/>
      <c r="O36" s="462"/>
      <c r="P36" s="146"/>
      <c r="Q36" s="136" t="s">
        <v>436</v>
      </c>
      <c r="R36" s="137"/>
      <c r="S36" s="137"/>
      <c r="T36" s="138"/>
      <c r="U36" s="481"/>
      <c r="V36" s="481"/>
      <c r="W36" s="481"/>
      <c r="X36" s="481"/>
      <c r="Y36" s="481"/>
      <c r="Z36" s="481"/>
      <c r="AA36" s="481"/>
      <c r="AB36" s="481"/>
      <c r="AC36" s="481"/>
      <c r="AD36" s="481"/>
      <c r="AE36" s="481"/>
      <c r="AF36" s="481"/>
      <c r="AG36" s="481"/>
      <c r="AH36" s="481"/>
      <c r="AI36" s="481"/>
      <c r="AJ36" s="481"/>
      <c r="AK36" s="481"/>
      <c r="AL36" s="146"/>
    </row>
    <row r="37" spans="2:38" ht="16.5" customHeight="1" x14ac:dyDescent="0.15">
      <c r="B37" s="143"/>
      <c r="C37" s="143"/>
      <c r="D37" s="462"/>
      <c r="E37" s="462"/>
      <c r="F37" s="462"/>
      <c r="G37" s="462"/>
      <c r="H37" s="462"/>
      <c r="I37" s="462"/>
      <c r="J37" s="462"/>
      <c r="K37" s="462"/>
      <c r="L37" s="462"/>
      <c r="M37" s="462"/>
      <c r="N37" s="462"/>
      <c r="O37" s="462"/>
      <c r="P37" s="146"/>
      <c r="Q37" s="136" t="s">
        <v>437</v>
      </c>
      <c r="R37" s="137"/>
      <c r="S37" s="137"/>
      <c r="T37" s="138"/>
      <c r="U37" s="481"/>
      <c r="V37" s="481"/>
      <c r="W37" s="481"/>
      <c r="X37" s="481"/>
      <c r="Y37" s="481"/>
      <c r="Z37" s="481"/>
      <c r="AA37" s="481"/>
      <c r="AB37" s="481"/>
      <c r="AC37" s="481"/>
      <c r="AD37" s="481"/>
      <c r="AE37" s="481"/>
      <c r="AF37" s="481"/>
      <c r="AG37" s="481"/>
      <c r="AH37" s="481"/>
      <c r="AI37" s="481"/>
      <c r="AJ37" s="481"/>
      <c r="AK37" s="481"/>
      <c r="AL37" s="146"/>
    </row>
    <row r="38" spans="2:38" ht="16.5" customHeight="1" x14ac:dyDescent="0.15">
      <c r="B38" s="143"/>
      <c r="C38" s="143"/>
      <c r="D38" s="462"/>
      <c r="E38" s="462"/>
      <c r="F38" s="462"/>
      <c r="G38" s="462"/>
      <c r="H38" s="462"/>
      <c r="I38" s="462"/>
      <c r="J38" s="462"/>
      <c r="K38" s="462"/>
      <c r="L38" s="462"/>
      <c r="M38" s="462"/>
      <c r="N38" s="462"/>
      <c r="O38" s="462"/>
      <c r="P38" s="154"/>
      <c r="Q38" s="475" t="s">
        <v>438</v>
      </c>
      <c r="R38" s="476"/>
      <c r="S38" s="476"/>
      <c r="T38" s="477"/>
      <c r="U38" s="481"/>
      <c r="V38" s="481"/>
      <c r="W38" s="481"/>
      <c r="X38" s="481"/>
      <c r="Y38" s="481"/>
      <c r="Z38" s="481"/>
      <c r="AA38" s="481"/>
      <c r="AB38" s="481"/>
      <c r="AC38" s="481"/>
      <c r="AD38" s="481"/>
      <c r="AE38" s="481"/>
      <c r="AF38" s="481"/>
      <c r="AG38" s="481"/>
      <c r="AH38" s="481"/>
      <c r="AI38" s="481"/>
      <c r="AJ38" s="481"/>
      <c r="AK38" s="481"/>
      <c r="AL38" s="146"/>
    </row>
    <row r="39" spans="2:38" ht="16.5" customHeight="1" x14ac:dyDescent="0.15">
      <c r="B39" s="143"/>
      <c r="C39" s="143"/>
      <c r="D39" s="462"/>
      <c r="E39" s="462"/>
      <c r="F39" s="462"/>
      <c r="G39" s="462"/>
      <c r="H39" s="462"/>
      <c r="I39" s="462"/>
      <c r="J39" s="462"/>
      <c r="K39" s="462"/>
      <c r="L39" s="462"/>
      <c r="M39" s="462"/>
      <c r="N39" s="462"/>
      <c r="O39" s="462"/>
      <c r="P39" s="154"/>
      <c r="Q39" s="475" t="s">
        <v>439</v>
      </c>
      <c r="R39" s="476"/>
      <c r="S39" s="476"/>
      <c r="T39" s="477"/>
      <c r="U39" s="481"/>
      <c r="V39" s="481"/>
      <c r="W39" s="481"/>
      <c r="X39" s="481"/>
      <c r="Y39" s="481"/>
      <c r="Z39" s="481"/>
      <c r="AA39" s="481"/>
      <c r="AB39" s="481"/>
      <c r="AC39" s="481"/>
      <c r="AD39" s="481"/>
      <c r="AE39" s="481"/>
      <c r="AF39" s="481"/>
      <c r="AG39" s="481"/>
      <c r="AH39" s="481"/>
      <c r="AI39" s="481"/>
      <c r="AJ39" s="481"/>
      <c r="AK39" s="481"/>
      <c r="AL39" s="146"/>
    </row>
    <row r="40" spans="2:38" ht="16.5" customHeight="1" x14ac:dyDescent="0.15">
      <c r="B40" s="143"/>
      <c r="C40" s="143"/>
      <c r="D40" s="462"/>
      <c r="E40" s="462"/>
      <c r="F40" s="462"/>
      <c r="G40" s="462"/>
      <c r="H40" s="462"/>
      <c r="I40" s="462"/>
      <c r="J40" s="462"/>
      <c r="K40" s="462"/>
      <c r="L40" s="462"/>
      <c r="M40" s="462"/>
      <c r="N40" s="462"/>
      <c r="O40" s="462"/>
      <c r="P40" s="154"/>
      <c r="Q40" s="475" t="s">
        <v>440</v>
      </c>
      <c r="R40" s="476"/>
      <c r="S40" s="476"/>
      <c r="T40" s="477"/>
      <c r="U40" s="482"/>
      <c r="V40" s="481"/>
      <c r="W40" s="481"/>
      <c r="X40" s="481"/>
      <c r="Y40" s="481"/>
      <c r="Z40" s="481"/>
      <c r="AA40" s="481"/>
      <c r="AB40" s="481"/>
      <c r="AC40" s="481"/>
      <c r="AD40" s="481"/>
      <c r="AE40" s="481"/>
      <c r="AF40" s="481"/>
      <c r="AG40" s="481"/>
      <c r="AH40" s="481"/>
      <c r="AI40" s="481"/>
      <c r="AJ40" s="481"/>
      <c r="AK40" s="481"/>
      <c r="AL40" s="146"/>
    </row>
    <row r="41" spans="2:38" ht="16.5" customHeight="1" x14ac:dyDescent="0.15">
      <c r="B41" s="143"/>
      <c r="C41" s="152"/>
      <c r="D41" s="474"/>
      <c r="E41" s="474"/>
      <c r="F41" s="474"/>
      <c r="G41" s="474"/>
      <c r="H41" s="474"/>
      <c r="I41" s="474"/>
      <c r="J41" s="474"/>
      <c r="K41" s="474"/>
      <c r="L41" s="474"/>
      <c r="M41" s="474"/>
      <c r="N41" s="474"/>
      <c r="O41" s="474"/>
      <c r="P41" s="153"/>
      <c r="Q41" s="475" t="s">
        <v>441</v>
      </c>
      <c r="R41" s="476"/>
      <c r="S41" s="476"/>
      <c r="T41" s="477"/>
      <c r="U41" s="481"/>
      <c r="V41" s="481"/>
      <c r="W41" s="481"/>
      <c r="X41" s="481"/>
      <c r="Y41" s="481"/>
      <c r="Z41" s="481"/>
      <c r="AA41" s="481"/>
      <c r="AB41" s="481"/>
      <c r="AC41" s="481"/>
      <c r="AD41" s="481"/>
      <c r="AE41" s="481"/>
      <c r="AF41" s="481"/>
      <c r="AG41" s="481"/>
      <c r="AH41" s="481"/>
      <c r="AI41" s="481"/>
      <c r="AJ41" s="481"/>
      <c r="AK41" s="481"/>
      <c r="AL41" s="146"/>
    </row>
    <row r="42" spans="2:38" ht="16.5" customHeight="1" x14ac:dyDescent="0.15">
      <c r="B42" s="143"/>
      <c r="C42" s="140"/>
      <c r="D42" s="315" t="s">
        <v>442</v>
      </c>
      <c r="E42" s="158"/>
      <c r="F42" s="158"/>
      <c r="G42" s="158"/>
      <c r="H42" s="158"/>
      <c r="I42" s="158"/>
      <c r="J42" s="158"/>
      <c r="K42" s="158"/>
      <c r="L42" s="134"/>
      <c r="M42" s="159"/>
      <c r="N42" s="159"/>
      <c r="O42" s="159"/>
      <c r="P42" s="159"/>
      <c r="Q42" s="159"/>
      <c r="R42" s="159"/>
      <c r="S42" s="159"/>
      <c r="T42" s="159"/>
      <c r="U42" s="159"/>
      <c r="V42" s="159"/>
      <c r="W42" s="159"/>
      <c r="X42" s="159"/>
      <c r="Y42" s="159"/>
      <c r="Z42" s="159"/>
      <c r="AA42" s="159"/>
      <c r="AB42" s="159"/>
      <c r="AC42" s="159"/>
      <c r="AD42" s="159"/>
      <c r="AE42" s="160"/>
      <c r="AF42" s="160"/>
      <c r="AG42" s="160"/>
      <c r="AH42" s="160"/>
      <c r="AI42" s="160"/>
      <c r="AJ42" s="160"/>
      <c r="AK42" s="161"/>
      <c r="AL42" s="146"/>
    </row>
    <row r="43" spans="2:38" ht="16.5" customHeight="1" x14ac:dyDescent="0.15">
      <c r="B43" s="143"/>
      <c r="C43" s="143"/>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468"/>
      <c r="AG43" s="468"/>
      <c r="AH43" s="468"/>
      <c r="AI43" s="468"/>
      <c r="AJ43" s="468"/>
      <c r="AK43" s="469"/>
      <c r="AL43" s="146"/>
    </row>
    <row r="44" spans="2:38" ht="16.5" customHeight="1" x14ac:dyDescent="0.15">
      <c r="B44" s="143"/>
      <c r="C44" s="143"/>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9"/>
      <c r="AL44" s="146"/>
    </row>
    <row r="45" spans="2:38" ht="16.5" customHeight="1" x14ac:dyDescent="0.15">
      <c r="B45" s="143"/>
      <c r="C45" s="143"/>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8"/>
      <c r="AK45" s="469"/>
      <c r="AL45" s="146"/>
    </row>
    <row r="46" spans="2:38" ht="16.5" customHeight="1" x14ac:dyDescent="0.15">
      <c r="B46" s="143"/>
      <c r="C46" s="143"/>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I46" s="468"/>
      <c r="AJ46" s="468"/>
      <c r="AK46" s="469"/>
      <c r="AL46" s="146"/>
    </row>
    <row r="47" spans="2:38" ht="16.5" customHeight="1" x14ac:dyDescent="0.15">
      <c r="B47" s="143"/>
      <c r="C47" s="143"/>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9"/>
      <c r="AL47" s="146"/>
    </row>
    <row r="48" spans="2:38" ht="16.5" customHeight="1" x14ac:dyDescent="0.15">
      <c r="B48" s="143"/>
      <c r="C48" s="152"/>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1"/>
      <c r="AL48" s="146"/>
    </row>
    <row r="49" spans="2:38" ht="16.5" customHeight="1" x14ac:dyDescent="0.15">
      <c r="B49" s="143"/>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6"/>
    </row>
    <row r="50" spans="2:38" ht="3.75" customHeight="1" x14ac:dyDescent="0.15">
      <c r="B50" s="15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3"/>
    </row>
    <row r="51" spans="2:38" ht="16.5" customHeight="1" x14ac:dyDescent="0.15">
      <c r="AL51" s="164" t="s">
        <v>571</v>
      </c>
    </row>
  </sheetData>
  <sheetProtection algorithmName="SHA-512" hashValue="Dj4Y6Hlq6B/DyQ0D3Vq1Lf+EzsQJVGkMSqHNPjbuTwMLJ8cPtOsHQL/d0EWn/jq3XXq0oBpsnzif/HVa3chpqQ==" saltValue="vmodN0X3cS+imaWALoppsg==" spinCount="100000" sheet="1" selectLockedCells="1"/>
  <mergeCells count="37">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V14:AJ15"/>
    <mergeCell ref="X8:AI9"/>
    <mergeCell ref="T8:W9"/>
    <mergeCell ref="X10:AI11"/>
    <mergeCell ref="AA3:AC3"/>
    <mergeCell ref="AE3:AF3"/>
    <mergeCell ref="AH3:AI3"/>
    <mergeCell ref="T11:W11"/>
    <mergeCell ref="T7:AI7"/>
    <mergeCell ref="X12:AI13"/>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B2"/>
  <sheetViews>
    <sheetView workbookViewId="0"/>
  </sheetViews>
  <sheetFormatPr defaultColWidth="9" defaultRowHeight="13.5" x14ac:dyDescent="0.15"/>
  <cols>
    <col min="1" max="1" width="13.875" style="430" customWidth="1"/>
    <col min="2" max="2" width="10.125" style="430" bestFit="1" customWidth="1"/>
    <col min="3" max="16384" width="9" style="430"/>
  </cols>
  <sheetData>
    <row r="1" spans="1:2" x14ac:dyDescent="0.15">
      <c r="A1" s="428" t="s">
        <v>575</v>
      </c>
      <c r="B1" s="429" t="s">
        <v>576</v>
      </c>
    </row>
    <row r="2" spans="1:2" x14ac:dyDescent="0.15">
      <c r="A2" s="428" t="s">
        <v>577</v>
      </c>
      <c r="B2" s="431">
        <v>1</v>
      </c>
    </row>
  </sheetData>
  <sheetProtection password="9DFD" sheet="1" objects="1" scenarios="1"/>
  <phoneticPr fontId="78"/>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Z106"/>
  <sheetViews>
    <sheetView showGridLines="0" view="pageBreakPreview" zoomScaleNormal="100" zoomScaleSheetLayoutView="90" workbookViewId="0">
      <selection activeCell="E9" sqref="E9:AP9"/>
    </sheetView>
  </sheetViews>
  <sheetFormatPr defaultColWidth="9" defaultRowHeight="12" x14ac:dyDescent="0.15"/>
  <cols>
    <col min="1" max="1" width="3.625" style="3" customWidth="1"/>
    <col min="2" max="2" width="0.5" style="3" customWidth="1"/>
    <col min="3" max="3" width="3.625" style="3" customWidth="1"/>
    <col min="4" max="7" width="1.5" style="3" customWidth="1"/>
    <col min="8" max="17" width="2.375" style="3" customWidth="1"/>
    <col min="18" max="26" width="2.625" style="3" customWidth="1"/>
    <col min="27" max="29" width="3.375" style="3" customWidth="1"/>
    <col min="30" max="40" width="2.625" style="3" customWidth="1"/>
    <col min="41" max="42" width="2.375" style="3" customWidth="1"/>
    <col min="43" max="43" width="1.5" style="3" customWidth="1"/>
    <col min="44" max="44" width="0.5" style="3" hidden="1" customWidth="1"/>
    <col min="45" max="48" width="5.625" style="3" customWidth="1"/>
    <col min="49" max="52" width="5.625" style="3" hidden="1" customWidth="1"/>
    <col min="53" max="53" width="5.625" style="3" customWidth="1"/>
    <col min="54" max="16384" width="9" style="3"/>
  </cols>
  <sheetData>
    <row r="1" spans="1:52" x14ac:dyDescent="0.15">
      <c r="A1" s="3" t="s">
        <v>58</v>
      </c>
    </row>
    <row r="2" spans="1:52" ht="3" customHeight="1" x14ac:dyDescent="0.15">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1"/>
    </row>
    <row r="3" spans="1:52" ht="15" customHeight="1" x14ac:dyDescent="0.15">
      <c r="B3" s="18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82"/>
      <c r="C4" s="1"/>
      <c r="D4" s="1"/>
      <c r="E4" s="1"/>
      <c r="F4" s="1"/>
      <c r="G4" s="183"/>
      <c r="H4" s="551">
        <v>2024</v>
      </c>
      <c r="I4" s="552"/>
      <c r="J4" s="553"/>
      <c r="K4" s="184" t="s">
        <v>209</v>
      </c>
      <c r="L4" s="1"/>
      <c r="M4" s="1"/>
      <c r="N4" s="1"/>
      <c r="O4" s="1"/>
      <c r="P4" s="1"/>
      <c r="Q4" s="1"/>
      <c r="R4" s="1"/>
      <c r="S4" s="1"/>
      <c r="T4" s="1"/>
      <c r="U4" s="1"/>
      <c r="V4" s="1"/>
      <c r="W4" s="1"/>
      <c r="X4" s="1"/>
      <c r="Y4" s="1"/>
      <c r="Z4" s="1"/>
      <c r="AA4" s="1"/>
      <c r="AB4" s="1"/>
      <c r="AC4" s="1"/>
      <c r="AD4" s="1"/>
      <c r="AE4" s="1"/>
      <c r="AF4" s="1"/>
      <c r="AG4" s="1"/>
      <c r="AH4" s="425" t="s">
        <v>570</v>
      </c>
      <c r="AI4" s="426"/>
      <c r="AJ4" s="426"/>
      <c r="AK4" s="426"/>
      <c r="AL4" s="426"/>
      <c r="AM4" s="426"/>
      <c r="AN4" s="426"/>
      <c r="AO4" s="426"/>
      <c r="AP4" s="427"/>
      <c r="AQ4" s="424"/>
      <c r="AR4" s="2"/>
    </row>
    <row r="5" spans="1:52" ht="27" customHeight="1" x14ac:dyDescent="0.15">
      <c r="B5" s="182"/>
      <c r="C5" s="1"/>
      <c r="D5" s="1"/>
      <c r="E5" s="554" t="s">
        <v>402</v>
      </c>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185"/>
      <c r="AR5" s="2"/>
      <c r="AW5" s="3" t="s">
        <v>210</v>
      </c>
    </row>
    <row r="6" spans="1:52" ht="10.5" customHeight="1" x14ac:dyDescent="0.15">
      <c r="B6" s="182"/>
      <c r="C6" s="1"/>
      <c r="D6" s="1"/>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
    </row>
    <row r="7" spans="1:52" ht="18" customHeight="1" x14ac:dyDescent="0.15">
      <c r="B7" s="182"/>
      <c r="C7" s="1"/>
      <c r="D7" s="1"/>
      <c r="E7" s="1" t="s">
        <v>211</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212</v>
      </c>
    </row>
    <row r="8" spans="1:52" ht="18" customHeight="1" thickBot="1" x14ac:dyDescent="0.2">
      <c r="B8" s="182"/>
      <c r="C8" s="1"/>
      <c r="D8" s="1"/>
      <c r="E8" s="1" t="s">
        <v>213</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214</v>
      </c>
      <c r="AX8" s="3" t="s">
        <v>215</v>
      </c>
      <c r="AY8" s="3" t="s">
        <v>216</v>
      </c>
      <c r="AZ8" s="3">
        <v>1</v>
      </c>
    </row>
    <row r="9" spans="1:52" ht="30" customHeight="1" thickBot="1" x14ac:dyDescent="0.2">
      <c r="B9" s="182"/>
      <c r="C9" s="1"/>
      <c r="D9" s="1"/>
      <c r="E9" s="555"/>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6"/>
      <c r="AP9" s="557"/>
      <c r="AQ9" s="186"/>
      <c r="AR9" s="2"/>
      <c r="AW9" s="3" t="s">
        <v>217</v>
      </c>
      <c r="AX9" s="3" t="s">
        <v>218</v>
      </c>
      <c r="AY9" s="3" t="s">
        <v>219</v>
      </c>
      <c r="AZ9" s="3">
        <v>2</v>
      </c>
    </row>
    <row r="10" spans="1:52" ht="10.5" customHeight="1" x14ac:dyDescent="0.15">
      <c r="B10" s="18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220</v>
      </c>
      <c r="AX10" s="3" t="s">
        <v>221</v>
      </c>
      <c r="AY10" s="3" t="s">
        <v>222</v>
      </c>
      <c r="AZ10" s="3">
        <v>3</v>
      </c>
    </row>
    <row r="11" spans="1:52" ht="18.75" hidden="1" customHeight="1" thickBot="1" x14ac:dyDescent="0.2">
      <c r="B11" s="182"/>
      <c r="C11" s="1"/>
      <c r="D11" s="1"/>
      <c r="E11" s="316" t="s">
        <v>56</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7"/>
      <c r="AI11" s="558" t="s">
        <v>138</v>
      </c>
      <c r="AJ11" s="559"/>
      <c r="AK11" s="559"/>
      <c r="AL11" s="560"/>
      <c r="AM11" s="561" t="str">
        <f>IF(提出書!Q29="","",提出書!Q29)</f>
        <v/>
      </c>
      <c r="AN11" s="562"/>
      <c r="AO11" s="562"/>
      <c r="AP11" s="563"/>
      <c r="AQ11" s="188"/>
      <c r="AR11" s="2"/>
      <c r="AW11" s="3" t="s">
        <v>223</v>
      </c>
      <c r="AX11" s="3" t="s">
        <v>224</v>
      </c>
      <c r="AY11" s="3" t="s">
        <v>225</v>
      </c>
      <c r="AZ11" s="3">
        <v>4</v>
      </c>
    </row>
    <row r="12" spans="1:52" ht="27.75" hidden="1" customHeight="1" x14ac:dyDescent="0.15">
      <c r="B12" s="182"/>
      <c r="C12" s="1"/>
      <c r="D12" s="1"/>
      <c r="E12" s="189"/>
      <c r="F12" s="564" t="s">
        <v>351</v>
      </c>
      <c r="G12" s="565"/>
      <c r="H12" s="565"/>
      <c r="I12" s="565"/>
      <c r="J12" s="565"/>
      <c r="K12" s="565"/>
      <c r="L12" s="565"/>
      <c r="M12" s="565"/>
      <c r="N12" s="565"/>
      <c r="O12" s="565"/>
      <c r="P12" s="565"/>
      <c r="Q12" s="190"/>
      <c r="R12" s="566" t="str">
        <f>IF(提出書!Q25="","",提出書!Q25)</f>
        <v/>
      </c>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7"/>
      <c r="AQ12" s="191"/>
      <c r="AR12" s="2"/>
      <c r="AW12" s="3" t="s">
        <v>226</v>
      </c>
      <c r="AX12" s="3" t="s">
        <v>227</v>
      </c>
      <c r="AY12" s="3" t="s">
        <v>228</v>
      </c>
      <c r="AZ12" s="3">
        <v>5</v>
      </c>
    </row>
    <row r="13" spans="1:52" ht="27.75" hidden="1" customHeight="1" thickBot="1" x14ac:dyDescent="0.2">
      <c r="B13" s="182"/>
      <c r="C13" s="1"/>
      <c r="D13" s="1"/>
      <c r="E13" s="192"/>
      <c r="F13" s="580" t="s">
        <v>59</v>
      </c>
      <c r="G13" s="580"/>
      <c r="H13" s="580"/>
      <c r="I13" s="580"/>
      <c r="J13" s="580"/>
      <c r="K13" s="580"/>
      <c r="L13" s="580"/>
      <c r="M13" s="580"/>
      <c r="N13" s="580"/>
      <c r="O13" s="580"/>
      <c r="P13" s="580"/>
      <c r="Q13" s="193"/>
      <c r="R13" s="581" t="str">
        <f>IF(提出書!Q27="","",提出書!Q27)&amp;IF(提出書!Q27="","",提出書!V27)&amp;IF(提出書!W27="","",提出書!W27)</f>
        <v/>
      </c>
      <c r="S13" s="582"/>
      <c r="T13" s="582"/>
      <c r="U13" s="582"/>
      <c r="V13" s="582"/>
      <c r="W13" s="582"/>
      <c r="X13" s="582"/>
      <c r="Y13" s="582"/>
      <c r="Z13" s="582"/>
      <c r="AA13" s="582"/>
      <c r="AB13" s="582"/>
      <c r="AC13" s="582"/>
      <c r="AD13" s="582"/>
      <c r="AE13" s="582"/>
      <c r="AF13" s="582"/>
      <c r="AG13" s="582"/>
      <c r="AH13" s="582"/>
      <c r="AI13" s="582"/>
      <c r="AJ13" s="582"/>
      <c r="AK13" s="582"/>
      <c r="AL13" s="582"/>
      <c r="AM13" s="582"/>
      <c r="AN13" s="582"/>
      <c r="AO13" s="582"/>
      <c r="AP13" s="583"/>
      <c r="AQ13" s="191"/>
      <c r="AR13" s="2"/>
      <c r="AW13" s="3" t="s">
        <v>229</v>
      </c>
      <c r="AX13" s="3" t="s">
        <v>230</v>
      </c>
      <c r="AY13" s="3" t="s">
        <v>231</v>
      </c>
      <c r="AZ13" s="3">
        <v>6</v>
      </c>
    </row>
    <row r="14" spans="1:52" ht="10.5" hidden="1" customHeight="1" thickBot="1" x14ac:dyDescent="0.2">
      <c r="B14" s="18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232</v>
      </c>
      <c r="AX14" s="3" t="s">
        <v>233</v>
      </c>
      <c r="AY14" s="3" t="s">
        <v>234</v>
      </c>
      <c r="AZ14" s="3">
        <v>7</v>
      </c>
    </row>
    <row r="15" spans="1:52" ht="18.75" customHeight="1" thickBot="1" x14ac:dyDescent="0.2">
      <c r="B15" s="182"/>
      <c r="C15" s="1"/>
      <c r="D15" s="1"/>
      <c r="E15" s="1" t="s">
        <v>525</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7"/>
      <c r="AI15" s="587"/>
      <c r="AJ15" s="587"/>
      <c r="AK15" s="587"/>
      <c r="AL15" s="587"/>
      <c r="AM15" s="187"/>
      <c r="AN15" s="585"/>
      <c r="AO15" s="585"/>
      <c r="AP15" s="585"/>
      <c r="AQ15" s="194"/>
      <c r="AR15" s="2"/>
      <c r="AW15" s="3" t="s">
        <v>235</v>
      </c>
      <c r="AX15" s="3" t="s">
        <v>236</v>
      </c>
      <c r="AY15" s="3" t="s">
        <v>237</v>
      </c>
      <c r="AZ15" s="3">
        <v>8</v>
      </c>
    </row>
    <row r="16" spans="1:52" ht="27.75" customHeight="1" x14ac:dyDescent="0.15">
      <c r="B16" s="182"/>
      <c r="C16" s="1"/>
      <c r="D16" s="1"/>
      <c r="E16" s="189"/>
      <c r="F16" s="586" t="s">
        <v>238</v>
      </c>
      <c r="G16" s="586"/>
      <c r="H16" s="586"/>
      <c r="I16" s="586"/>
      <c r="J16" s="586"/>
      <c r="K16" s="586"/>
      <c r="L16" s="586"/>
      <c r="M16" s="586"/>
      <c r="N16" s="586"/>
      <c r="O16" s="586"/>
      <c r="P16" s="586"/>
      <c r="Q16" s="190"/>
      <c r="R16" s="548"/>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50"/>
      <c r="AQ16" s="191"/>
      <c r="AR16" s="2"/>
      <c r="AW16" s="3" t="s">
        <v>239</v>
      </c>
      <c r="AX16" s="3" t="s">
        <v>240</v>
      </c>
      <c r="AY16" s="3" t="s">
        <v>241</v>
      </c>
      <c r="AZ16" s="3">
        <v>9</v>
      </c>
    </row>
    <row r="17" spans="2:52" ht="18.75" customHeight="1" x14ac:dyDescent="0.15">
      <c r="B17" s="182"/>
      <c r="C17" s="1"/>
      <c r="D17" s="1"/>
      <c r="E17" s="570" t="s">
        <v>242</v>
      </c>
      <c r="F17" s="571"/>
      <c r="G17" s="572"/>
      <c r="H17" s="518" t="s">
        <v>243</v>
      </c>
      <c r="I17" s="518"/>
      <c r="J17" s="518"/>
      <c r="K17" s="195"/>
      <c r="L17" s="579" t="s">
        <v>352</v>
      </c>
      <c r="M17" s="579"/>
      <c r="N17" s="579"/>
      <c r="O17" s="579"/>
      <c r="P17" s="579"/>
      <c r="Q17" s="196"/>
      <c r="R17" s="513" t="str">
        <f>IF(W17="","",CONCATENATE(VLOOKUP($W$17,$AW$8:$AX$27,2,FALSE),TEXT(VLOOKUP($AG$17,$AY$8:$AZ$106,2,FALSE),"00")))</f>
        <v/>
      </c>
      <c r="S17" s="514"/>
      <c r="T17" s="514"/>
      <c r="U17" s="514"/>
      <c r="V17" s="568"/>
      <c r="W17" s="545"/>
      <c r="X17" s="546"/>
      <c r="Y17" s="546"/>
      <c r="Z17" s="546"/>
      <c r="AA17" s="546"/>
      <c r="AB17" s="546"/>
      <c r="AC17" s="546"/>
      <c r="AD17" s="546"/>
      <c r="AE17" s="546"/>
      <c r="AF17" s="547"/>
      <c r="AG17" s="545"/>
      <c r="AH17" s="546"/>
      <c r="AI17" s="546"/>
      <c r="AJ17" s="546"/>
      <c r="AK17" s="546"/>
      <c r="AL17" s="546"/>
      <c r="AM17" s="546"/>
      <c r="AN17" s="546"/>
      <c r="AO17" s="546"/>
      <c r="AP17" s="584"/>
      <c r="AQ17" s="197"/>
      <c r="AR17" s="2"/>
      <c r="AW17" s="3" t="s">
        <v>244</v>
      </c>
      <c r="AX17" s="3" t="s">
        <v>245</v>
      </c>
      <c r="AY17" s="3" t="s">
        <v>246</v>
      </c>
      <c r="AZ17" s="3">
        <v>10</v>
      </c>
    </row>
    <row r="18" spans="2:52" ht="18.75" customHeight="1" x14ac:dyDescent="0.15">
      <c r="B18" s="182"/>
      <c r="C18" s="1"/>
      <c r="D18" s="1"/>
      <c r="E18" s="573"/>
      <c r="F18" s="574"/>
      <c r="G18" s="575"/>
      <c r="H18" s="518"/>
      <c r="I18" s="518"/>
      <c r="J18" s="518"/>
      <c r="K18" s="195"/>
      <c r="L18" s="569" t="s">
        <v>369</v>
      </c>
      <c r="M18" s="569"/>
      <c r="N18" s="569"/>
      <c r="O18" s="569"/>
      <c r="P18" s="569"/>
      <c r="Q18" s="196"/>
      <c r="R18" s="513" t="str">
        <f>IF(AG17="","",AG17)</f>
        <v/>
      </c>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5"/>
      <c r="AQ18" s="166"/>
      <c r="AR18" s="2"/>
      <c r="AW18" s="3" t="s">
        <v>247</v>
      </c>
      <c r="AX18" s="3" t="s">
        <v>248</v>
      </c>
      <c r="AY18" s="3" t="s">
        <v>249</v>
      </c>
      <c r="AZ18" s="3">
        <v>11</v>
      </c>
    </row>
    <row r="19" spans="2:52" ht="18.75" customHeight="1" x14ac:dyDescent="0.15">
      <c r="B19" s="182"/>
      <c r="C19" s="1"/>
      <c r="D19" s="1"/>
      <c r="E19" s="573"/>
      <c r="F19" s="574"/>
      <c r="G19" s="575"/>
      <c r="H19" s="518" t="s">
        <v>250</v>
      </c>
      <c r="I19" s="518"/>
      <c r="J19" s="518"/>
      <c r="K19" s="195"/>
      <c r="L19" s="527" t="s">
        <v>353</v>
      </c>
      <c r="M19" s="527"/>
      <c r="N19" s="527"/>
      <c r="O19" s="527"/>
      <c r="P19" s="527"/>
      <c r="Q19" s="181"/>
      <c r="R19" s="540" t="str">
        <f>IF(AD20="","",INDEX(S21:S31,MATCH(MAX(AD21:AD31),AD21:AD31,0)))</f>
        <v/>
      </c>
      <c r="S19" s="541"/>
      <c r="T19" s="541"/>
      <c r="U19" s="541"/>
      <c r="V19" s="541"/>
      <c r="W19" s="541"/>
      <c r="X19" s="541"/>
      <c r="Y19" s="541"/>
      <c r="Z19" s="542"/>
      <c r="AA19" s="542"/>
      <c r="AB19" s="542"/>
      <c r="AC19" s="542"/>
      <c r="AD19" s="542"/>
      <c r="AE19" s="542"/>
      <c r="AF19" s="542"/>
      <c r="AG19" s="542"/>
      <c r="AH19" s="542"/>
      <c r="AI19" s="542"/>
      <c r="AJ19" s="542"/>
      <c r="AK19" s="542"/>
      <c r="AL19" s="542"/>
      <c r="AM19" s="542"/>
      <c r="AN19" s="542"/>
      <c r="AO19" s="542"/>
      <c r="AP19" s="543"/>
      <c r="AQ19" s="198"/>
      <c r="AR19" s="2"/>
      <c r="AW19" s="3" t="s">
        <v>251</v>
      </c>
      <c r="AX19" s="3" t="s">
        <v>252</v>
      </c>
      <c r="AY19" s="3" t="s">
        <v>253</v>
      </c>
      <c r="AZ19" s="3">
        <v>12</v>
      </c>
    </row>
    <row r="20" spans="2:52" ht="28.5" customHeight="1" x14ac:dyDescent="0.15">
      <c r="B20" s="182"/>
      <c r="C20" s="1"/>
      <c r="D20" s="1"/>
      <c r="E20" s="573"/>
      <c r="F20" s="574"/>
      <c r="G20" s="575"/>
      <c r="H20" s="518"/>
      <c r="I20" s="518"/>
      <c r="J20" s="518"/>
      <c r="K20" s="352"/>
      <c r="L20" s="544" t="s">
        <v>417</v>
      </c>
      <c r="M20" s="544"/>
      <c r="N20" s="544"/>
      <c r="O20" s="544"/>
      <c r="P20" s="544"/>
      <c r="Q20" s="544"/>
      <c r="R20" s="544"/>
      <c r="S20" s="544"/>
      <c r="T20" s="544"/>
      <c r="U20" s="544"/>
      <c r="V20" s="544"/>
      <c r="W20" s="544"/>
      <c r="X20" s="544"/>
      <c r="Y20" s="544"/>
      <c r="Z20" s="353"/>
      <c r="AA20" s="521" t="s">
        <v>254</v>
      </c>
      <c r="AB20" s="521"/>
      <c r="AC20" s="522"/>
      <c r="AD20" s="519" t="str">
        <f>IF(MAX(AD21:AN31)&gt;0,SUM(AD21:AN31),"")</f>
        <v/>
      </c>
      <c r="AE20" s="519"/>
      <c r="AF20" s="519"/>
      <c r="AG20" s="519"/>
      <c r="AH20" s="519"/>
      <c r="AI20" s="519"/>
      <c r="AJ20" s="519"/>
      <c r="AK20" s="519"/>
      <c r="AL20" s="519"/>
      <c r="AM20" s="519"/>
      <c r="AN20" s="519"/>
      <c r="AO20" s="516" t="s">
        <v>354</v>
      </c>
      <c r="AP20" s="517"/>
      <c r="AQ20" s="199"/>
      <c r="AR20" s="2"/>
      <c r="AW20" s="3" t="s">
        <v>255</v>
      </c>
      <c r="AX20" s="3" t="s">
        <v>256</v>
      </c>
      <c r="AY20" s="3" t="s">
        <v>257</v>
      </c>
      <c r="AZ20" s="3">
        <v>13</v>
      </c>
    </row>
    <row r="21" spans="2:52" ht="18" customHeight="1" x14ac:dyDescent="0.15">
      <c r="B21" s="182"/>
      <c r="C21" s="1"/>
      <c r="D21" s="1"/>
      <c r="E21" s="573"/>
      <c r="F21" s="574"/>
      <c r="G21" s="575"/>
      <c r="H21" s="518"/>
      <c r="I21" s="518"/>
      <c r="J21" s="518"/>
      <c r="K21" s="182"/>
      <c r="L21" s="1"/>
      <c r="M21" s="1"/>
      <c r="N21" s="1"/>
      <c r="O21" s="2"/>
      <c r="P21" s="588" t="s">
        <v>258</v>
      </c>
      <c r="Q21" s="588"/>
      <c r="R21" s="200"/>
      <c r="S21" s="520" t="s">
        <v>355</v>
      </c>
      <c r="T21" s="520"/>
      <c r="U21" s="520"/>
      <c r="V21" s="520"/>
      <c r="W21" s="520"/>
      <c r="X21" s="520"/>
      <c r="Y21" s="520"/>
      <c r="Z21" s="202"/>
      <c r="AA21" s="521" t="s">
        <v>254</v>
      </c>
      <c r="AB21" s="521"/>
      <c r="AC21" s="522"/>
      <c r="AD21" s="524"/>
      <c r="AE21" s="524"/>
      <c r="AF21" s="524"/>
      <c r="AG21" s="524"/>
      <c r="AH21" s="524"/>
      <c r="AI21" s="524"/>
      <c r="AJ21" s="524"/>
      <c r="AK21" s="524"/>
      <c r="AL21" s="524"/>
      <c r="AM21" s="524"/>
      <c r="AN21" s="524"/>
      <c r="AO21" s="516" t="s">
        <v>354</v>
      </c>
      <c r="AP21" s="517"/>
      <c r="AQ21" s="199"/>
      <c r="AR21" s="2"/>
      <c r="AW21" s="3" t="s">
        <v>259</v>
      </c>
      <c r="AX21" s="3" t="s">
        <v>260</v>
      </c>
      <c r="AY21" s="3" t="s">
        <v>261</v>
      </c>
      <c r="AZ21" s="3">
        <v>14</v>
      </c>
    </row>
    <row r="22" spans="2:52" ht="18" customHeight="1" x14ac:dyDescent="0.15">
      <c r="B22" s="182"/>
      <c r="C22" s="1"/>
      <c r="D22" s="1"/>
      <c r="E22" s="573"/>
      <c r="F22" s="574"/>
      <c r="G22" s="575"/>
      <c r="H22" s="518"/>
      <c r="I22" s="518"/>
      <c r="J22" s="518"/>
      <c r="K22" s="182"/>
      <c r="L22" s="1"/>
      <c r="M22" s="1"/>
      <c r="N22" s="1"/>
      <c r="O22" s="2"/>
      <c r="P22" s="588"/>
      <c r="Q22" s="588"/>
      <c r="R22" s="200"/>
      <c r="S22" s="520" t="s">
        <v>356</v>
      </c>
      <c r="T22" s="520"/>
      <c r="U22" s="520"/>
      <c r="V22" s="520"/>
      <c r="W22" s="520"/>
      <c r="X22" s="520"/>
      <c r="Y22" s="520"/>
      <c r="Z22" s="201"/>
      <c r="AA22" s="521" t="s">
        <v>254</v>
      </c>
      <c r="AB22" s="521"/>
      <c r="AC22" s="522"/>
      <c r="AD22" s="524"/>
      <c r="AE22" s="524"/>
      <c r="AF22" s="524"/>
      <c r="AG22" s="524"/>
      <c r="AH22" s="524"/>
      <c r="AI22" s="524"/>
      <c r="AJ22" s="524"/>
      <c r="AK22" s="524"/>
      <c r="AL22" s="524"/>
      <c r="AM22" s="524"/>
      <c r="AN22" s="524"/>
      <c r="AO22" s="516" t="s">
        <v>354</v>
      </c>
      <c r="AP22" s="517"/>
      <c r="AQ22" s="199"/>
      <c r="AR22" s="2"/>
      <c r="AW22" s="3" t="s">
        <v>262</v>
      </c>
      <c r="AX22" s="3" t="s">
        <v>263</v>
      </c>
      <c r="AY22" s="3" t="s">
        <v>264</v>
      </c>
      <c r="AZ22" s="3">
        <v>15</v>
      </c>
    </row>
    <row r="23" spans="2:52" ht="18" customHeight="1" x14ac:dyDescent="0.15">
      <c r="B23" s="182"/>
      <c r="C23" s="1"/>
      <c r="D23" s="1"/>
      <c r="E23" s="573"/>
      <c r="F23" s="574"/>
      <c r="G23" s="575"/>
      <c r="H23" s="518"/>
      <c r="I23" s="518"/>
      <c r="J23" s="518"/>
      <c r="K23" s="182"/>
      <c r="L23" s="1"/>
      <c r="M23" s="1"/>
      <c r="N23" s="1"/>
      <c r="O23" s="2"/>
      <c r="P23" s="588"/>
      <c r="Q23" s="588"/>
      <c r="R23" s="200"/>
      <c r="S23" s="520" t="s">
        <v>357</v>
      </c>
      <c r="T23" s="520"/>
      <c r="U23" s="520"/>
      <c r="V23" s="520"/>
      <c r="W23" s="520"/>
      <c r="X23" s="520"/>
      <c r="Y23" s="520"/>
      <c r="Z23" s="201"/>
      <c r="AA23" s="521" t="s">
        <v>254</v>
      </c>
      <c r="AB23" s="521"/>
      <c r="AC23" s="522"/>
      <c r="AD23" s="524"/>
      <c r="AE23" s="524"/>
      <c r="AF23" s="524"/>
      <c r="AG23" s="524"/>
      <c r="AH23" s="524"/>
      <c r="AI23" s="524"/>
      <c r="AJ23" s="524"/>
      <c r="AK23" s="524"/>
      <c r="AL23" s="524"/>
      <c r="AM23" s="524"/>
      <c r="AN23" s="524"/>
      <c r="AO23" s="516" t="s">
        <v>354</v>
      </c>
      <c r="AP23" s="517"/>
      <c r="AQ23" s="199"/>
      <c r="AR23" s="2"/>
      <c r="AW23" s="3" t="s">
        <v>265</v>
      </c>
      <c r="AX23" s="3" t="s">
        <v>266</v>
      </c>
      <c r="AY23" s="3" t="s">
        <v>60</v>
      </c>
      <c r="AZ23" s="3">
        <v>16</v>
      </c>
    </row>
    <row r="24" spans="2:52" ht="18" customHeight="1" x14ac:dyDescent="0.15">
      <c r="B24" s="182"/>
      <c r="C24" s="1"/>
      <c r="D24" s="1"/>
      <c r="E24" s="573"/>
      <c r="F24" s="574"/>
      <c r="G24" s="575"/>
      <c r="H24" s="518"/>
      <c r="I24" s="518"/>
      <c r="J24" s="518"/>
      <c r="K24" s="182"/>
      <c r="L24" s="1"/>
      <c r="M24" s="1"/>
      <c r="N24" s="1"/>
      <c r="O24" s="2"/>
      <c r="P24" s="588"/>
      <c r="Q24" s="588"/>
      <c r="R24" s="200"/>
      <c r="S24" s="520" t="s">
        <v>358</v>
      </c>
      <c r="T24" s="520"/>
      <c r="U24" s="520"/>
      <c r="V24" s="520"/>
      <c r="W24" s="520"/>
      <c r="X24" s="520"/>
      <c r="Y24" s="520"/>
      <c r="Z24" s="201"/>
      <c r="AA24" s="521" t="s">
        <v>254</v>
      </c>
      <c r="AB24" s="521"/>
      <c r="AC24" s="522"/>
      <c r="AD24" s="523"/>
      <c r="AE24" s="523"/>
      <c r="AF24" s="523"/>
      <c r="AG24" s="523"/>
      <c r="AH24" s="523"/>
      <c r="AI24" s="523"/>
      <c r="AJ24" s="523"/>
      <c r="AK24" s="523"/>
      <c r="AL24" s="523"/>
      <c r="AM24" s="523"/>
      <c r="AN24" s="523"/>
      <c r="AO24" s="516" t="s">
        <v>354</v>
      </c>
      <c r="AP24" s="517"/>
      <c r="AQ24" s="199"/>
      <c r="AR24" s="2"/>
      <c r="AW24" s="3" t="s">
        <v>267</v>
      </c>
      <c r="AX24" s="3" t="s">
        <v>268</v>
      </c>
      <c r="AY24" s="3" t="s">
        <v>269</v>
      </c>
      <c r="AZ24" s="3">
        <v>17</v>
      </c>
    </row>
    <row r="25" spans="2:52" ht="18" customHeight="1" x14ac:dyDescent="0.15">
      <c r="B25" s="182"/>
      <c r="C25" s="1"/>
      <c r="D25" s="1"/>
      <c r="E25" s="573"/>
      <c r="F25" s="574"/>
      <c r="G25" s="575"/>
      <c r="H25" s="518"/>
      <c r="I25" s="518"/>
      <c r="J25" s="518"/>
      <c r="K25" s="182"/>
      <c r="L25" s="1"/>
      <c r="M25" s="1"/>
      <c r="N25" s="1"/>
      <c r="O25" s="2"/>
      <c r="P25" s="588"/>
      <c r="Q25" s="588"/>
      <c r="R25" s="200"/>
      <c r="S25" s="520" t="s">
        <v>359</v>
      </c>
      <c r="T25" s="520"/>
      <c r="U25" s="520"/>
      <c r="V25" s="520"/>
      <c r="W25" s="520"/>
      <c r="X25" s="520"/>
      <c r="Y25" s="520"/>
      <c r="Z25" s="201"/>
      <c r="AA25" s="521" t="s">
        <v>254</v>
      </c>
      <c r="AB25" s="521"/>
      <c r="AC25" s="522"/>
      <c r="AD25" s="523"/>
      <c r="AE25" s="523"/>
      <c r="AF25" s="523"/>
      <c r="AG25" s="523"/>
      <c r="AH25" s="523"/>
      <c r="AI25" s="523"/>
      <c r="AJ25" s="523"/>
      <c r="AK25" s="523"/>
      <c r="AL25" s="523"/>
      <c r="AM25" s="523"/>
      <c r="AN25" s="523"/>
      <c r="AO25" s="516" t="s">
        <v>354</v>
      </c>
      <c r="AP25" s="517"/>
      <c r="AQ25" s="199"/>
      <c r="AR25" s="2"/>
      <c r="AW25" s="3" t="s">
        <v>270</v>
      </c>
      <c r="AX25" s="3" t="s">
        <v>271</v>
      </c>
      <c r="AY25" s="3" t="s">
        <v>272</v>
      </c>
      <c r="AZ25" s="3">
        <v>18</v>
      </c>
    </row>
    <row r="26" spans="2:52" ht="18" customHeight="1" x14ac:dyDescent="0.15">
      <c r="B26" s="182"/>
      <c r="C26" s="1"/>
      <c r="D26" s="1"/>
      <c r="E26" s="573"/>
      <c r="F26" s="574"/>
      <c r="G26" s="575"/>
      <c r="H26" s="518"/>
      <c r="I26" s="518"/>
      <c r="J26" s="518"/>
      <c r="K26" s="182"/>
      <c r="L26" s="1"/>
      <c r="M26" s="1"/>
      <c r="N26" s="1"/>
      <c r="O26" s="2"/>
      <c r="P26" s="588"/>
      <c r="Q26" s="588"/>
      <c r="R26" s="200"/>
      <c r="S26" s="520" t="s">
        <v>360</v>
      </c>
      <c r="T26" s="520"/>
      <c r="U26" s="520"/>
      <c r="V26" s="520"/>
      <c r="W26" s="520"/>
      <c r="X26" s="520"/>
      <c r="Y26" s="520"/>
      <c r="Z26" s="201"/>
      <c r="AA26" s="521" t="s">
        <v>254</v>
      </c>
      <c r="AB26" s="521"/>
      <c r="AC26" s="522"/>
      <c r="AD26" s="523"/>
      <c r="AE26" s="523"/>
      <c r="AF26" s="523"/>
      <c r="AG26" s="523"/>
      <c r="AH26" s="523"/>
      <c r="AI26" s="523"/>
      <c r="AJ26" s="523"/>
      <c r="AK26" s="523"/>
      <c r="AL26" s="523"/>
      <c r="AM26" s="523"/>
      <c r="AN26" s="523"/>
      <c r="AO26" s="516" t="s">
        <v>354</v>
      </c>
      <c r="AP26" s="517"/>
      <c r="AQ26" s="199"/>
      <c r="AR26" s="2"/>
      <c r="AW26" s="3" t="s">
        <v>273</v>
      </c>
      <c r="AX26" s="3" t="s">
        <v>274</v>
      </c>
      <c r="AY26" s="3" t="s">
        <v>61</v>
      </c>
      <c r="AZ26" s="3">
        <v>19</v>
      </c>
    </row>
    <row r="27" spans="2:52" ht="18" customHeight="1" x14ac:dyDescent="0.15">
      <c r="B27" s="182"/>
      <c r="C27" s="1"/>
      <c r="D27" s="1"/>
      <c r="E27" s="573"/>
      <c r="F27" s="574"/>
      <c r="G27" s="575"/>
      <c r="H27" s="518"/>
      <c r="I27" s="518"/>
      <c r="J27" s="518"/>
      <c r="K27" s="182"/>
      <c r="L27" s="1"/>
      <c r="M27" s="1"/>
      <c r="N27" s="1"/>
      <c r="O27" s="2"/>
      <c r="P27" s="588"/>
      <c r="Q27" s="588"/>
      <c r="R27" s="200"/>
      <c r="S27" s="520" t="s">
        <v>361</v>
      </c>
      <c r="T27" s="520"/>
      <c r="U27" s="520"/>
      <c r="V27" s="520"/>
      <c r="W27" s="520"/>
      <c r="X27" s="520"/>
      <c r="Y27" s="520"/>
      <c r="Z27" s="201"/>
      <c r="AA27" s="521" t="s">
        <v>254</v>
      </c>
      <c r="AB27" s="521"/>
      <c r="AC27" s="522"/>
      <c r="AD27" s="523"/>
      <c r="AE27" s="523"/>
      <c r="AF27" s="523"/>
      <c r="AG27" s="523"/>
      <c r="AH27" s="523"/>
      <c r="AI27" s="523"/>
      <c r="AJ27" s="523"/>
      <c r="AK27" s="523"/>
      <c r="AL27" s="523"/>
      <c r="AM27" s="523"/>
      <c r="AN27" s="523"/>
      <c r="AO27" s="516" t="s">
        <v>354</v>
      </c>
      <c r="AP27" s="517"/>
      <c r="AQ27" s="199"/>
      <c r="AR27" s="2"/>
      <c r="AW27" s="3" t="s">
        <v>275</v>
      </c>
      <c r="AX27" s="3" t="s">
        <v>276</v>
      </c>
      <c r="AY27" s="3" t="s">
        <v>277</v>
      </c>
      <c r="AZ27" s="3">
        <v>20</v>
      </c>
    </row>
    <row r="28" spans="2:52" ht="18" customHeight="1" x14ac:dyDescent="0.15">
      <c r="B28" s="182"/>
      <c r="C28" s="1"/>
      <c r="D28" s="1"/>
      <c r="E28" s="573"/>
      <c r="F28" s="574"/>
      <c r="G28" s="575"/>
      <c r="H28" s="518"/>
      <c r="I28" s="518"/>
      <c r="J28" s="518"/>
      <c r="K28" s="182"/>
      <c r="L28" s="1"/>
      <c r="M28" s="1"/>
      <c r="N28" s="1"/>
      <c r="O28" s="2"/>
      <c r="P28" s="588"/>
      <c r="Q28" s="588"/>
      <c r="R28" s="200"/>
      <c r="S28" s="520" t="s">
        <v>362</v>
      </c>
      <c r="T28" s="520"/>
      <c r="U28" s="520"/>
      <c r="V28" s="520"/>
      <c r="W28" s="520"/>
      <c r="X28" s="520"/>
      <c r="Y28" s="520"/>
      <c r="Z28" s="201"/>
      <c r="AA28" s="521" t="s">
        <v>254</v>
      </c>
      <c r="AB28" s="521"/>
      <c r="AC28" s="522"/>
      <c r="AD28" s="524"/>
      <c r="AE28" s="524"/>
      <c r="AF28" s="524"/>
      <c r="AG28" s="524"/>
      <c r="AH28" s="524"/>
      <c r="AI28" s="524"/>
      <c r="AJ28" s="524"/>
      <c r="AK28" s="524"/>
      <c r="AL28" s="524"/>
      <c r="AM28" s="524"/>
      <c r="AN28" s="524"/>
      <c r="AO28" s="516" t="s">
        <v>354</v>
      </c>
      <c r="AP28" s="517"/>
      <c r="AQ28" s="199"/>
      <c r="AR28" s="2"/>
      <c r="AY28" s="3" t="s">
        <v>278</v>
      </c>
      <c r="AZ28" s="3">
        <v>21</v>
      </c>
    </row>
    <row r="29" spans="2:52" ht="18" customHeight="1" x14ac:dyDescent="0.15">
      <c r="B29" s="182"/>
      <c r="C29" s="1"/>
      <c r="D29" s="1"/>
      <c r="E29" s="573"/>
      <c r="F29" s="574"/>
      <c r="G29" s="575"/>
      <c r="H29" s="518"/>
      <c r="I29" s="518"/>
      <c r="J29" s="518"/>
      <c r="K29" s="182"/>
      <c r="L29" s="1"/>
      <c r="M29" s="1"/>
      <c r="N29" s="1"/>
      <c r="O29" s="2"/>
      <c r="P29" s="588"/>
      <c r="Q29" s="588"/>
      <c r="R29" s="200"/>
      <c r="S29" s="520" t="s">
        <v>363</v>
      </c>
      <c r="T29" s="520"/>
      <c r="U29" s="520"/>
      <c r="V29" s="520"/>
      <c r="W29" s="520"/>
      <c r="X29" s="520"/>
      <c r="Y29" s="520"/>
      <c r="Z29" s="201"/>
      <c r="AA29" s="521" t="s">
        <v>254</v>
      </c>
      <c r="AB29" s="521"/>
      <c r="AC29" s="522"/>
      <c r="AD29" s="524"/>
      <c r="AE29" s="524"/>
      <c r="AF29" s="524"/>
      <c r="AG29" s="524"/>
      <c r="AH29" s="524"/>
      <c r="AI29" s="524"/>
      <c r="AJ29" s="524"/>
      <c r="AK29" s="524"/>
      <c r="AL29" s="524"/>
      <c r="AM29" s="524"/>
      <c r="AN29" s="524"/>
      <c r="AO29" s="516" t="s">
        <v>354</v>
      </c>
      <c r="AP29" s="517"/>
      <c r="AQ29" s="199"/>
      <c r="AR29" s="2"/>
      <c r="AY29" s="3" t="s">
        <v>279</v>
      </c>
      <c r="AZ29" s="3">
        <v>22</v>
      </c>
    </row>
    <row r="30" spans="2:52" ht="18" customHeight="1" x14ac:dyDescent="0.15">
      <c r="B30" s="182"/>
      <c r="C30" s="1"/>
      <c r="D30" s="1"/>
      <c r="E30" s="573"/>
      <c r="F30" s="574"/>
      <c r="G30" s="575"/>
      <c r="H30" s="518"/>
      <c r="I30" s="518"/>
      <c r="J30" s="518"/>
      <c r="K30" s="182"/>
      <c r="L30" s="1"/>
      <c r="M30" s="1"/>
      <c r="N30" s="1"/>
      <c r="O30" s="2"/>
      <c r="P30" s="588"/>
      <c r="Q30" s="588"/>
      <c r="R30" s="200"/>
      <c r="S30" s="520" t="s">
        <v>364</v>
      </c>
      <c r="T30" s="520"/>
      <c r="U30" s="520"/>
      <c r="V30" s="520"/>
      <c r="W30" s="520"/>
      <c r="X30" s="520"/>
      <c r="Y30" s="520"/>
      <c r="Z30" s="202"/>
      <c r="AA30" s="521" t="s">
        <v>254</v>
      </c>
      <c r="AB30" s="521"/>
      <c r="AC30" s="522"/>
      <c r="AD30" s="524"/>
      <c r="AE30" s="524"/>
      <c r="AF30" s="524"/>
      <c r="AG30" s="524"/>
      <c r="AH30" s="524"/>
      <c r="AI30" s="524"/>
      <c r="AJ30" s="524"/>
      <c r="AK30" s="524"/>
      <c r="AL30" s="524"/>
      <c r="AM30" s="524"/>
      <c r="AN30" s="524"/>
      <c r="AO30" s="516" t="s">
        <v>354</v>
      </c>
      <c r="AP30" s="517"/>
      <c r="AQ30" s="199"/>
      <c r="AR30" s="2"/>
      <c r="AY30" s="3" t="s">
        <v>280</v>
      </c>
      <c r="AZ30" s="3">
        <v>23</v>
      </c>
    </row>
    <row r="31" spans="2:52" ht="18" customHeight="1" x14ac:dyDescent="0.15">
      <c r="B31" s="182"/>
      <c r="C31" s="1"/>
      <c r="D31" s="1"/>
      <c r="E31" s="576"/>
      <c r="F31" s="577"/>
      <c r="G31" s="578"/>
      <c r="H31" s="518"/>
      <c r="I31" s="518"/>
      <c r="J31" s="518"/>
      <c r="K31" s="203"/>
      <c r="L31" s="204"/>
      <c r="M31" s="204"/>
      <c r="N31" s="204"/>
      <c r="O31" s="205"/>
      <c r="P31" s="588"/>
      <c r="Q31" s="588"/>
      <c r="R31" s="200"/>
      <c r="S31" s="520" t="s">
        <v>365</v>
      </c>
      <c r="T31" s="520"/>
      <c r="U31" s="520"/>
      <c r="V31" s="520"/>
      <c r="W31" s="520"/>
      <c r="X31" s="520"/>
      <c r="Y31" s="520"/>
      <c r="Z31" s="201"/>
      <c r="AA31" s="521" t="s">
        <v>254</v>
      </c>
      <c r="AB31" s="521"/>
      <c r="AC31" s="522"/>
      <c r="AD31" s="524"/>
      <c r="AE31" s="524"/>
      <c r="AF31" s="524"/>
      <c r="AG31" s="524"/>
      <c r="AH31" s="524"/>
      <c r="AI31" s="524"/>
      <c r="AJ31" s="524"/>
      <c r="AK31" s="524"/>
      <c r="AL31" s="524"/>
      <c r="AM31" s="524"/>
      <c r="AN31" s="524"/>
      <c r="AO31" s="516" t="s">
        <v>354</v>
      </c>
      <c r="AP31" s="517"/>
      <c r="AQ31" s="199"/>
      <c r="AR31" s="2"/>
      <c r="AY31" s="3" t="s">
        <v>281</v>
      </c>
      <c r="AZ31" s="3">
        <v>24</v>
      </c>
    </row>
    <row r="32" spans="2:52" ht="164.25" customHeight="1" thickBot="1" x14ac:dyDescent="0.2">
      <c r="B32" s="182"/>
      <c r="C32" s="1"/>
      <c r="D32" s="1"/>
      <c r="E32" s="206"/>
      <c r="F32" s="589" t="s">
        <v>366</v>
      </c>
      <c r="G32" s="589"/>
      <c r="H32" s="589"/>
      <c r="I32" s="589"/>
      <c r="J32" s="589"/>
      <c r="K32" s="589"/>
      <c r="L32" s="589"/>
      <c r="M32" s="589"/>
      <c r="N32" s="589"/>
      <c r="O32" s="589"/>
      <c r="P32" s="589"/>
      <c r="Q32" s="207"/>
      <c r="R32" s="590"/>
      <c r="S32" s="591"/>
      <c r="T32" s="591"/>
      <c r="U32" s="591"/>
      <c r="V32" s="591"/>
      <c r="W32" s="591"/>
      <c r="X32" s="591"/>
      <c r="Y32" s="591"/>
      <c r="Z32" s="591"/>
      <c r="AA32" s="591"/>
      <c r="AB32" s="591"/>
      <c r="AC32" s="591"/>
      <c r="AD32" s="591"/>
      <c r="AE32" s="591"/>
      <c r="AF32" s="591"/>
      <c r="AG32" s="591"/>
      <c r="AH32" s="591"/>
      <c r="AI32" s="591"/>
      <c r="AJ32" s="591"/>
      <c r="AK32" s="591"/>
      <c r="AL32" s="591"/>
      <c r="AM32" s="591"/>
      <c r="AN32" s="591"/>
      <c r="AO32" s="591"/>
      <c r="AP32" s="592"/>
      <c r="AQ32" s="208"/>
      <c r="AR32" s="2"/>
      <c r="AY32" s="3" t="s">
        <v>282</v>
      </c>
      <c r="AZ32" s="3">
        <v>25</v>
      </c>
    </row>
    <row r="33" spans="2:52" ht="12" customHeight="1" x14ac:dyDescent="0.15">
      <c r="B33" s="18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283</v>
      </c>
      <c r="AZ33" s="3">
        <v>26</v>
      </c>
    </row>
    <row r="34" spans="2:52" ht="18.75" customHeight="1" thickBot="1" x14ac:dyDescent="0.2">
      <c r="B34" s="182"/>
      <c r="C34" s="1"/>
      <c r="D34" s="1"/>
      <c r="E34" s="1" t="s">
        <v>526</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9"/>
      <c r="AR34" s="2"/>
      <c r="AY34" s="3" t="s">
        <v>550</v>
      </c>
      <c r="AZ34" s="3">
        <v>27</v>
      </c>
    </row>
    <row r="35" spans="2:52" ht="24" customHeight="1" x14ac:dyDescent="0.15">
      <c r="B35" s="182"/>
      <c r="C35" s="1"/>
      <c r="D35" s="1"/>
      <c r="E35" s="209"/>
      <c r="F35" s="529" t="s">
        <v>284</v>
      </c>
      <c r="G35" s="529"/>
      <c r="H35" s="529"/>
      <c r="I35" s="529"/>
      <c r="J35" s="529"/>
      <c r="K35" s="529"/>
      <c r="L35" s="529"/>
      <c r="M35" s="529"/>
      <c r="N35" s="529"/>
      <c r="O35" s="529"/>
      <c r="P35" s="529"/>
      <c r="Q35" s="210"/>
      <c r="R35" s="211"/>
      <c r="S35" s="530" t="s">
        <v>541</v>
      </c>
      <c r="T35" s="530"/>
      <c r="U35" s="530"/>
      <c r="V35" s="530"/>
      <c r="W35" s="530"/>
      <c r="X35" s="530"/>
      <c r="Y35" s="530"/>
      <c r="Z35" s="531">
        <v>5000</v>
      </c>
      <c r="AA35" s="531"/>
      <c r="AB35" s="531"/>
      <c r="AC35" s="531"/>
      <c r="AD35" s="531"/>
      <c r="AE35" s="531"/>
      <c r="AF35" s="531"/>
      <c r="AG35" s="531"/>
      <c r="AH35" s="511" t="s">
        <v>354</v>
      </c>
      <c r="AI35" s="511"/>
      <c r="AJ35" s="511"/>
      <c r="AK35" s="511" t="s">
        <v>57</v>
      </c>
      <c r="AL35" s="511"/>
      <c r="AM35" s="512"/>
      <c r="AN35" s="532" t="str">
        <f>IF(AD20="","",IF(AD20&gt;=5000,"○",""))</f>
        <v/>
      </c>
      <c r="AO35" s="533"/>
      <c r="AP35" s="534"/>
      <c r="AQ35" s="199"/>
      <c r="AR35" s="2"/>
      <c r="AY35" s="3" t="s">
        <v>551</v>
      </c>
      <c r="AZ35" s="3">
        <v>28</v>
      </c>
    </row>
    <row r="36" spans="2:52" ht="24" customHeight="1" thickBot="1" x14ac:dyDescent="0.2">
      <c r="B36" s="182"/>
      <c r="C36" s="1"/>
      <c r="D36" s="1"/>
      <c r="E36" s="206"/>
      <c r="F36" s="528" t="s">
        <v>285</v>
      </c>
      <c r="G36" s="528"/>
      <c r="H36" s="528"/>
      <c r="I36" s="528"/>
      <c r="J36" s="528"/>
      <c r="K36" s="528"/>
      <c r="L36" s="528"/>
      <c r="M36" s="528"/>
      <c r="N36" s="528"/>
      <c r="O36" s="528"/>
      <c r="P36" s="528"/>
      <c r="Q36" s="207"/>
      <c r="R36" s="212"/>
      <c r="S36" s="538" t="s">
        <v>546</v>
      </c>
      <c r="T36" s="538"/>
      <c r="U36" s="538"/>
      <c r="V36" s="538"/>
      <c r="W36" s="538"/>
      <c r="X36" s="538"/>
      <c r="Y36" s="538"/>
      <c r="Z36" s="539">
        <v>6000</v>
      </c>
      <c r="AA36" s="539"/>
      <c r="AB36" s="539"/>
      <c r="AC36" s="539"/>
      <c r="AD36" s="539"/>
      <c r="AE36" s="539"/>
      <c r="AF36" s="539"/>
      <c r="AG36" s="539"/>
      <c r="AH36" s="525" t="s">
        <v>200</v>
      </c>
      <c r="AI36" s="525"/>
      <c r="AJ36" s="525"/>
      <c r="AK36" s="525" t="s">
        <v>57</v>
      </c>
      <c r="AL36" s="525"/>
      <c r="AM36" s="526"/>
      <c r="AN36" s="535" t="str">
        <f>IF('その5（非公表）'!M42="","",IF('その5（非公表）'!M42&gt;=6000,"○",""))</f>
        <v/>
      </c>
      <c r="AO36" s="536"/>
      <c r="AP36" s="537"/>
      <c r="AQ36" s="199"/>
      <c r="AR36" s="2"/>
      <c r="AY36" s="3" t="s">
        <v>552</v>
      </c>
      <c r="AZ36" s="3">
        <v>29</v>
      </c>
    </row>
    <row r="37" spans="2:52" ht="24" customHeight="1" x14ac:dyDescent="0.15">
      <c r="B37" s="182"/>
      <c r="C37" s="1"/>
      <c r="D37" s="1"/>
      <c r="E37" s="1"/>
      <c r="F37" s="213"/>
      <c r="G37" s="213"/>
      <c r="H37" s="213"/>
      <c r="I37" s="213"/>
      <c r="J37" s="213"/>
      <c r="K37" s="213"/>
      <c r="L37" s="213"/>
      <c r="M37" s="213"/>
      <c r="N37" s="213"/>
      <c r="O37" s="213"/>
      <c r="P37" s="213"/>
      <c r="Q37" s="1"/>
      <c r="R37" s="214"/>
      <c r="S37" s="215"/>
      <c r="T37" s="216"/>
      <c r="U37" s="216"/>
      <c r="V37" s="216"/>
      <c r="W37" s="216"/>
      <c r="X37" s="216"/>
      <c r="Y37" s="216"/>
      <c r="Z37" s="217"/>
      <c r="AA37" s="217"/>
      <c r="AB37" s="217"/>
      <c r="AC37" s="217"/>
      <c r="AD37" s="217"/>
      <c r="AE37" s="217"/>
      <c r="AF37" s="217"/>
      <c r="AG37" s="217"/>
      <c r="AH37" s="217"/>
      <c r="AI37" s="217"/>
      <c r="AJ37" s="217"/>
      <c r="AK37" s="217"/>
      <c r="AL37" s="313"/>
      <c r="AM37" s="217"/>
      <c r="AN37" s="314"/>
      <c r="AO37" s="199"/>
      <c r="AP37" s="199"/>
      <c r="AQ37" s="199"/>
      <c r="AR37" s="2"/>
      <c r="AY37" s="3" t="s">
        <v>286</v>
      </c>
      <c r="AZ37" s="3">
        <v>30</v>
      </c>
    </row>
    <row r="38" spans="2:52" ht="3" customHeight="1" x14ac:dyDescent="0.15">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5"/>
      <c r="AY38" s="3" t="s">
        <v>287</v>
      </c>
      <c r="AZ38" s="3">
        <v>31</v>
      </c>
    </row>
    <row r="39" spans="2:52" ht="12" customHeight="1" x14ac:dyDescent="0.15">
      <c r="AR39" s="218" t="s">
        <v>572</v>
      </c>
      <c r="AY39" s="3" t="s">
        <v>288</v>
      </c>
      <c r="AZ39" s="3">
        <v>32</v>
      </c>
    </row>
    <row r="40" spans="2:52" x14ac:dyDescent="0.15">
      <c r="AY40" s="3" t="s">
        <v>289</v>
      </c>
      <c r="AZ40" s="3">
        <v>33</v>
      </c>
    </row>
    <row r="41" spans="2:52" x14ac:dyDescent="0.15">
      <c r="AY41" s="3" t="s">
        <v>290</v>
      </c>
      <c r="AZ41" s="3">
        <v>34</v>
      </c>
    </row>
    <row r="42" spans="2:52" x14ac:dyDescent="0.15">
      <c r="AY42" s="3" t="s">
        <v>291</v>
      </c>
      <c r="AZ42" s="3">
        <v>35</v>
      </c>
    </row>
    <row r="43" spans="2:52" x14ac:dyDescent="0.15">
      <c r="AY43" s="3" t="s">
        <v>292</v>
      </c>
      <c r="AZ43" s="3">
        <v>36</v>
      </c>
    </row>
    <row r="44" spans="2:52" x14ac:dyDescent="0.15">
      <c r="AY44" s="3" t="s">
        <v>293</v>
      </c>
      <c r="AZ44" s="3">
        <v>37</v>
      </c>
    </row>
    <row r="45" spans="2:52" x14ac:dyDescent="0.15">
      <c r="AY45" s="3" t="s">
        <v>294</v>
      </c>
      <c r="AZ45" s="3">
        <v>38</v>
      </c>
    </row>
    <row r="46" spans="2:52" x14ac:dyDescent="0.15">
      <c r="AY46" s="3" t="s">
        <v>295</v>
      </c>
      <c r="AZ46" s="3">
        <v>39</v>
      </c>
    </row>
    <row r="47" spans="2:52" x14ac:dyDescent="0.15">
      <c r="AY47" s="3" t="s">
        <v>296</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297</v>
      </c>
      <c r="AZ48" s="3">
        <v>41</v>
      </c>
    </row>
    <row r="49" spans="51:52" ht="9" customHeight="1" x14ac:dyDescent="0.15">
      <c r="AY49" s="3" t="s">
        <v>298</v>
      </c>
      <c r="AZ49" s="3">
        <v>42</v>
      </c>
    </row>
    <row r="50" spans="51:52" ht="9" customHeight="1" x14ac:dyDescent="0.15">
      <c r="AY50" s="3" t="s">
        <v>299</v>
      </c>
      <c r="AZ50" s="3">
        <v>43</v>
      </c>
    </row>
    <row r="51" spans="51:52" x14ac:dyDescent="0.15">
      <c r="AY51" s="3" t="s">
        <v>300</v>
      </c>
      <c r="AZ51" s="3">
        <v>44</v>
      </c>
    </row>
    <row r="52" spans="51:52" x14ac:dyDescent="0.15">
      <c r="AY52" s="3" t="s">
        <v>301</v>
      </c>
      <c r="AZ52" s="3">
        <v>45</v>
      </c>
    </row>
    <row r="53" spans="51:52" x14ac:dyDescent="0.15">
      <c r="AY53" s="3" t="s">
        <v>302</v>
      </c>
      <c r="AZ53" s="3">
        <v>46</v>
      </c>
    </row>
    <row r="54" spans="51:52" x14ac:dyDescent="0.15">
      <c r="AY54" s="3" t="s">
        <v>303</v>
      </c>
      <c r="AZ54" s="3">
        <v>47</v>
      </c>
    </row>
    <row r="55" spans="51:52" x14ac:dyDescent="0.15">
      <c r="AY55" s="3" t="s">
        <v>304</v>
      </c>
      <c r="AZ55" s="3">
        <v>48</v>
      </c>
    </row>
    <row r="56" spans="51:52" x14ac:dyDescent="0.15">
      <c r="AY56" s="3" t="s">
        <v>305</v>
      </c>
      <c r="AZ56" s="3">
        <v>49</v>
      </c>
    </row>
    <row r="57" spans="51:52" x14ac:dyDescent="0.15">
      <c r="AY57" s="3" t="s">
        <v>62</v>
      </c>
      <c r="AZ57" s="3">
        <v>50</v>
      </c>
    </row>
    <row r="58" spans="51:52" x14ac:dyDescent="0.15">
      <c r="AY58" s="3" t="s">
        <v>306</v>
      </c>
      <c r="AZ58" s="3">
        <v>51</v>
      </c>
    </row>
    <row r="59" spans="51:52" x14ac:dyDescent="0.15">
      <c r="AY59" s="3" t="s">
        <v>307</v>
      </c>
      <c r="AZ59" s="3">
        <v>52</v>
      </c>
    </row>
    <row r="60" spans="51:52" x14ac:dyDescent="0.15">
      <c r="AY60" s="3" t="s">
        <v>308</v>
      </c>
      <c r="AZ60" s="3">
        <v>53</v>
      </c>
    </row>
    <row r="61" spans="51:52" x14ac:dyDescent="0.15">
      <c r="AY61" s="3" t="s">
        <v>309</v>
      </c>
      <c r="AZ61" s="3">
        <v>54</v>
      </c>
    </row>
    <row r="62" spans="51:52" x14ac:dyDescent="0.15">
      <c r="AY62" s="3" t="s">
        <v>310</v>
      </c>
      <c r="AZ62" s="3">
        <v>55</v>
      </c>
    </row>
    <row r="63" spans="51:52" x14ac:dyDescent="0.15">
      <c r="AY63" s="3" t="s">
        <v>311</v>
      </c>
      <c r="AZ63" s="3">
        <v>56</v>
      </c>
    </row>
    <row r="64" spans="51:52" x14ac:dyDescent="0.15">
      <c r="AY64" s="3" t="s">
        <v>312</v>
      </c>
      <c r="AZ64" s="3">
        <v>57</v>
      </c>
    </row>
    <row r="65" spans="51:52" x14ac:dyDescent="0.15">
      <c r="AY65" s="3" t="s">
        <v>313</v>
      </c>
      <c r="AZ65" s="3">
        <v>58</v>
      </c>
    </row>
    <row r="66" spans="51:52" x14ac:dyDescent="0.15">
      <c r="AY66" s="3" t="s">
        <v>314</v>
      </c>
      <c r="AZ66" s="3">
        <v>59</v>
      </c>
    </row>
    <row r="67" spans="51:52" x14ac:dyDescent="0.15">
      <c r="AY67" s="3" t="s">
        <v>315</v>
      </c>
      <c r="AZ67" s="3">
        <v>60</v>
      </c>
    </row>
    <row r="68" spans="51:52" x14ac:dyDescent="0.15">
      <c r="AY68" s="3" t="s">
        <v>316</v>
      </c>
      <c r="AZ68" s="3">
        <v>61</v>
      </c>
    </row>
    <row r="69" spans="51:52" x14ac:dyDescent="0.15">
      <c r="AY69" s="3" t="s">
        <v>317</v>
      </c>
      <c r="AZ69" s="3">
        <v>62</v>
      </c>
    </row>
    <row r="70" spans="51:52" x14ac:dyDescent="0.15">
      <c r="AY70" s="3" t="s">
        <v>318</v>
      </c>
      <c r="AZ70" s="3">
        <v>63</v>
      </c>
    </row>
    <row r="71" spans="51:52" x14ac:dyDescent="0.15">
      <c r="AY71" s="3" t="s">
        <v>319</v>
      </c>
      <c r="AZ71" s="3">
        <v>64</v>
      </c>
    </row>
    <row r="72" spans="51:52" x14ac:dyDescent="0.15">
      <c r="AY72" s="3" t="s">
        <v>320</v>
      </c>
      <c r="AZ72" s="3">
        <v>65</v>
      </c>
    </row>
    <row r="73" spans="51:52" x14ac:dyDescent="0.15">
      <c r="AY73" s="3" t="s">
        <v>321</v>
      </c>
      <c r="AZ73" s="3">
        <v>66</v>
      </c>
    </row>
    <row r="74" spans="51:52" x14ac:dyDescent="0.15">
      <c r="AY74" s="3" t="s">
        <v>322</v>
      </c>
      <c r="AZ74" s="3">
        <v>67</v>
      </c>
    </row>
    <row r="75" spans="51:52" x14ac:dyDescent="0.15">
      <c r="AY75" s="3" t="s">
        <v>323</v>
      </c>
      <c r="AZ75" s="3">
        <v>68</v>
      </c>
    </row>
    <row r="76" spans="51:52" x14ac:dyDescent="0.15">
      <c r="AY76" s="3" t="s">
        <v>324</v>
      </c>
      <c r="AZ76" s="3">
        <v>69</v>
      </c>
    </row>
    <row r="77" spans="51:52" x14ac:dyDescent="0.15">
      <c r="AY77" s="3" t="s">
        <v>325</v>
      </c>
      <c r="AZ77" s="3">
        <v>70</v>
      </c>
    </row>
    <row r="78" spans="51:52" x14ac:dyDescent="0.15">
      <c r="AY78" s="3" t="s">
        <v>326</v>
      </c>
      <c r="AZ78" s="3">
        <v>71</v>
      </c>
    </row>
    <row r="79" spans="51:52" x14ac:dyDescent="0.15">
      <c r="AY79" s="3" t="s">
        <v>327</v>
      </c>
      <c r="AZ79" s="3">
        <v>72</v>
      </c>
    </row>
    <row r="80" spans="51:52" x14ac:dyDescent="0.15">
      <c r="AY80" s="3" t="s">
        <v>63</v>
      </c>
      <c r="AZ80" s="3">
        <v>73</v>
      </c>
    </row>
    <row r="81" spans="51:52" x14ac:dyDescent="0.15">
      <c r="AY81" s="3" t="s">
        <v>64</v>
      </c>
      <c r="AZ81" s="3">
        <v>74</v>
      </c>
    </row>
    <row r="82" spans="51:52" x14ac:dyDescent="0.15">
      <c r="AY82" s="3" t="s">
        <v>65</v>
      </c>
      <c r="AZ82" s="3">
        <v>75</v>
      </c>
    </row>
    <row r="83" spans="51:52" x14ac:dyDescent="0.15">
      <c r="AY83" s="3" t="s">
        <v>328</v>
      </c>
      <c r="AZ83" s="3">
        <v>76</v>
      </c>
    </row>
    <row r="84" spans="51:52" x14ac:dyDescent="0.15">
      <c r="AY84" s="3" t="s">
        <v>329</v>
      </c>
      <c r="AZ84" s="3">
        <v>77</v>
      </c>
    </row>
    <row r="85" spans="51:52" x14ac:dyDescent="0.15">
      <c r="AY85" s="3" t="s">
        <v>330</v>
      </c>
      <c r="AZ85" s="3">
        <v>78</v>
      </c>
    </row>
    <row r="86" spans="51:52" x14ac:dyDescent="0.15">
      <c r="AY86" s="3" t="s">
        <v>331</v>
      </c>
      <c r="AZ86" s="3">
        <v>79</v>
      </c>
    </row>
    <row r="87" spans="51:52" x14ac:dyDescent="0.15">
      <c r="AY87" s="3" t="s">
        <v>332</v>
      </c>
      <c r="AZ87" s="3">
        <v>80</v>
      </c>
    </row>
    <row r="88" spans="51:52" x14ac:dyDescent="0.15">
      <c r="AY88" s="3" t="s">
        <v>333</v>
      </c>
      <c r="AZ88" s="3">
        <v>81</v>
      </c>
    </row>
    <row r="89" spans="51:52" x14ac:dyDescent="0.15">
      <c r="AY89" s="3" t="s">
        <v>334</v>
      </c>
      <c r="AZ89" s="3">
        <v>82</v>
      </c>
    </row>
    <row r="90" spans="51:52" x14ac:dyDescent="0.15">
      <c r="AY90" s="3" t="s">
        <v>335</v>
      </c>
      <c r="AZ90" s="3">
        <v>83</v>
      </c>
    </row>
    <row r="91" spans="51:52" x14ac:dyDescent="0.15">
      <c r="AY91" s="3" t="s">
        <v>336</v>
      </c>
      <c r="AZ91" s="3">
        <v>84</v>
      </c>
    </row>
    <row r="92" spans="51:52" x14ac:dyDescent="0.15">
      <c r="AY92" s="3" t="s">
        <v>337</v>
      </c>
      <c r="AZ92" s="3">
        <v>85</v>
      </c>
    </row>
    <row r="93" spans="51:52" x14ac:dyDescent="0.15">
      <c r="AY93" s="3" t="s">
        <v>338</v>
      </c>
      <c r="AZ93" s="3">
        <v>86</v>
      </c>
    </row>
    <row r="94" spans="51:52" x14ac:dyDescent="0.15">
      <c r="AY94" s="3" t="s">
        <v>339</v>
      </c>
      <c r="AZ94" s="3">
        <v>87</v>
      </c>
    </row>
    <row r="95" spans="51:52" x14ac:dyDescent="0.15">
      <c r="AY95" s="3" t="s">
        <v>340</v>
      </c>
      <c r="AZ95" s="3">
        <v>88</v>
      </c>
    </row>
    <row r="96" spans="51:52" x14ac:dyDescent="0.15">
      <c r="AY96" s="3" t="s">
        <v>341</v>
      </c>
      <c r="AZ96" s="3">
        <v>89</v>
      </c>
    </row>
    <row r="97" spans="51:52" x14ac:dyDescent="0.15">
      <c r="AY97" s="3" t="s">
        <v>342</v>
      </c>
      <c r="AZ97" s="3">
        <v>90</v>
      </c>
    </row>
    <row r="98" spans="51:52" x14ac:dyDescent="0.15">
      <c r="AY98" s="3" t="s">
        <v>343</v>
      </c>
      <c r="AZ98" s="3">
        <v>91</v>
      </c>
    </row>
    <row r="99" spans="51:52" x14ac:dyDescent="0.15">
      <c r="AY99" s="3" t="s">
        <v>344</v>
      </c>
      <c r="AZ99" s="3">
        <v>92</v>
      </c>
    </row>
    <row r="100" spans="51:52" x14ac:dyDescent="0.15">
      <c r="AY100" s="3" t="s">
        <v>345</v>
      </c>
      <c r="AZ100" s="3">
        <v>93</v>
      </c>
    </row>
    <row r="101" spans="51:52" x14ac:dyDescent="0.15">
      <c r="AY101" s="3" t="s">
        <v>346</v>
      </c>
      <c r="AZ101" s="3">
        <v>94</v>
      </c>
    </row>
    <row r="102" spans="51:52" x14ac:dyDescent="0.15">
      <c r="AY102" s="3" t="s">
        <v>347</v>
      </c>
      <c r="AZ102" s="3">
        <v>95</v>
      </c>
    </row>
    <row r="103" spans="51:52" x14ac:dyDescent="0.15">
      <c r="AY103" s="3" t="s">
        <v>66</v>
      </c>
      <c r="AZ103" s="3">
        <v>96</v>
      </c>
    </row>
    <row r="104" spans="51:52" x14ac:dyDescent="0.15">
      <c r="AY104" s="3" t="s">
        <v>348</v>
      </c>
      <c r="AZ104" s="3">
        <v>97</v>
      </c>
    </row>
    <row r="105" spans="51:52" x14ac:dyDescent="0.15">
      <c r="AY105" s="3" t="s">
        <v>349</v>
      </c>
      <c r="AZ105" s="3">
        <v>98</v>
      </c>
    </row>
    <row r="106" spans="51:52" x14ac:dyDescent="0.15">
      <c r="AY106" s="3" t="s">
        <v>350</v>
      </c>
      <c r="AZ106" s="3">
        <v>99</v>
      </c>
    </row>
  </sheetData>
  <sheetProtection algorithmName="SHA-512" hashValue="t5UhDrXUsHasU7r8d2b6nKwgyyocLyQ5l3zbjrjnGXt9pPHPJaz0ooac4PFFSbIAr2YzGG3lIq258/OmNHRdiw==" saltValue="C6V9Ye7n/kmBCalFrGzXCQ==" spinCount="100000" sheet="1" selectLockedCells="1"/>
  <mergeCells count="87">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s>
  <phoneticPr fontId="2"/>
  <conditionalFormatting sqref="H4:J4">
    <cfRule type="cellIs" dxfId="32"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M22"/>
  <sheetViews>
    <sheetView showGridLines="0" view="pageBreakPreview" zoomScaleNormal="100"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372</v>
      </c>
    </row>
    <row r="2" spans="1:65"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1"/>
    </row>
    <row r="3" spans="1:65"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23" customFormat="1" ht="18.75" customHeight="1" thickBot="1" x14ac:dyDescent="0.2">
      <c r="A4" s="219"/>
      <c r="B4" s="220"/>
      <c r="C4" s="1" t="s">
        <v>527</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1"/>
      <c r="AR4" s="222"/>
      <c r="AS4" s="220"/>
      <c r="AT4" s="220"/>
      <c r="AU4" s="220"/>
      <c r="AV4" s="220"/>
      <c r="AW4" s="220"/>
      <c r="AX4" s="220"/>
      <c r="AY4" s="220"/>
      <c r="AZ4" s="220"/>
      <c r="BA4" s="220"/>
      <c r="BB4" s="220"/>
      <c r="BC4" s="220"/>
      <c r="BD4" s="220"/>
      <c r="BE4" s="220"/>
      <c r="BF4" s="220"/>
      <c r="BG4" s="220"/>
      <c r="BH4" s="220"/>
      <c r="BI4" s="220"/>
      <c r="BJ4" s="220"/>
      <c r="BK4" s="220"/>
      <c r="BL4" s="220"/>
      <c r="BM4" s="220"/>
    </row>
    <row r="5" spans="1:65" ht="25.5" customHeight="1" thickBot="1" x14ac:dyDescent="0.2">
      <c r="A5" s="182"/>
      <c r="B5" s="1"/>
      <c r="C5" s="224"/>
      <c r="D5" s="594" t="s">
        <v>373</v>
      </c>
      <c r="E5" s="594"/>
      <c r="F5" s="594"/>
      <c r="G5" s="594"/>
      <c r="H5" s="594"/>
      <c r="I5" s="594"/>
      <c r="J5" s="594"/>
      <c r="K5" s="594"/>
      <c r="L5" s="225"/>
      <c r="M5" s="595"/>
      <c r="N5" s="596"/>
      <c r="O5" s="596"/>
      <c r="P5" s="596"/>
      <c r="Q5" s="596"/>
      <c r="R5" s="597" t="s">
        <v>370</v>
      </c>
      <c r="S5" s="597"/>
      <c r="T5" s="596"/>
      <c r="U5" s="596"/>
      <c r="V5" s="597" t="s">
        <v>371</v>
      </c>
      <c r="W5" s="598"/>
      <c r="X5" s="593"/>
      <c r="Y5" s="593"/>
      <c r="Z5" s="222"/>
      <c r="AA5" s="222"/>
      <c r="AB5" s="1"/>
      <c r="AC5" s="1"/>
      <c r="AL5" s="1"/>
      <c r="AM5" s="1"/>
      <c r="AN5" s="1"/>
      <c r="AO5" s="1"/>
      <c r="AP5" s="1"/>
      <c r="AQ5" s="2"/>
      <c r="AR5" s="1"/>
      <c r="AS5" s="1"/>
      <c r="AT5" s="1"/>
      <c r="AU5" s="1"/>
    </row>
    <row r="6" spans="1:65" ht="15" customHeight="1" x14ac:dyDescent="0.15">
      <c r="A6" s="182"/>
      <c r="B6" s="1"/>
      <c r="C6" s="226"/>
      <c r="D6" s="226"/>
      <c r="E6" s="226"/>
      <c r="F6" s="198"/>
      <c r="G6" s="198"/>
      <c r="H6" s="198"/>
      <c r="I6" s="198"/>
      <c r="J6" s="198"/>
      <c r="K6" s="198"/>
      <c r="L6" s="198"/>
      <c r="M6" s="198"/>
      <c r="N6" s="198"/>
      <c r="O6" s="198"/>
      <c r="P6" s="198"/>
      <c r="Q6" s="198"/>
      <c r="R6" s="198"/>
      <c r="S6" s="198"/>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82"/>
      <c r="B7" s="1"/>
      <c r="C7" s="1" t="s">
        <v>528</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82"/>
      <c r="B8" s="1"/>
      <c r="C8" s="360"/>
      <c r="D8" s="600" t="s">
        <v>374</v>
      </c>
      <c r="E8" s="600"/>
      <c r="F8" s="600"/>
      <c r="G8" s="600"/>
      <c r="H8" s="600"/>
      <c r="I8" s="600"/>
      <c r="J8" s="600"/>
      <c r="K8" s="600"/>
      <c r="L8" s="361"/>
      <c r="M8" s="601"/>
      <c r="N8" s="602"/>
      <c r="O8" s="602"/>
      <c r="P8" s="602"/>
      <c r="Q8" s="602"/>
      <c r="R8" s="602"/>
      <c r="S8" s="602"/>
      <c r="T8" s="602"/>
      <c r="U8" s="602"/>
      <c r="V8" s="602"/>
      <c r="W8" s="602"/>
      <c r="X8" s="602"/>
      <c r="Y8" s="602"/>
      <c r="Z8" s="602"/>
      <c r="AA8" s="602"/>
      <c r="AB8" s="602"/>
      <c r="AC8" s="602"/>
      <c r="AD8" s="602"/>
      <c r="AE8" s="602"/>
      <c r="AF8" s="602"/>
      <c r="AG8" s="602"/>
      <c r="AH8" s="602"/>
      <c r="AI8" s="602"/>
      <c r="AJ8" s="602"/>
      <c r="AK8" s="602"/>
      <c r="AL8" s="602"/>
      <c r="AM8" s="602"/>
      <c r="AN8" s="602"/>
      <c r="AO8" s="603"/>
      <c r="AP8" s="191"/>
      <c r="AQ8" s="2"/>
    </row>
    <row r="9" spans="1:65" ht="19.5" customHeight="1" thickBot="1" x14ac:dyDescent="0.2">
      <c r="A9" s="182"/>
      <c r="B9" s="1"/>
      <c r="C9" s="362"/>
      <c r="D9" s="611" t="s">
        <v>445</v>
      </c>
      <c r="E9" s="611"/>
      <c r="F9" s="611"/>
      <c r="G9" s="611"/>
      <c r="H9" s="611"/>
      <c r="I9" s="611"/>
      <c r="J9" s="611"/>
      <c r="K9" s="611"/>
      <c r="L9" s="230"/>
      <c r="M9" s="604"/>
      <c r="N9" s="605"/>
      <c r="O9" s="605"/>
      <c r="P9" s="605"/>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6"/>
      <c r="AP9" s="191"/>
      <c r="AQ9" s="2"/>
    </row>
    <row r="10" spans="1:65" ht="19.5" hidden="1" customHeight="1" x14ac:dyDescent="0.15">
      <c r="A10" s="182"/>
      <c r="B10" s="1"/>
      <c r="C10" s="354"/>
      <c r="D10" s="355"/>
      <c r="E10" s="356"/>
      <c r="F10" s="227"/>
      <c r="G10" s="607" t="s">
        <v>375</v>
      </c>
      <c r="H10" s="607"/>
      <c r="I10" s="607"/>
      <c r="J10" s="607"/>
      <c r="K10" s="607"/>
      <c r="L10" s="228"/>
      <c r="M10" s="608"/>
      <c r="N10" s="609"/>
      <c r="O10" s="609"/>
      <c r="P10" s="609"/>
      <c r="Q10" s="609"/>
      <c r="R10" s="609"/>
      <c r="S10" s="609"/>
      <c r="T10" s="609"/>
      <c r="U10" s="609"/>
      <c r="V10" s="609"/>
      <c r="W10" s="609"/>
      <c r="X10" s="609"/>
      <c r="Y10" s="609"/>
      <c r="Z10" s="609"/>
      <c r="AA10" s="609"/>
      <c r="AB10" s="609"/>
      <c r="AC10" s="609"/>
      <c r="AD10" s="609"/>
      <c r="AE10" s="609"/>
      <c r="AF10" s="609"/>
      <c r="AG10" s="609"/>
      <c r="AH10" s="609"/>
      <c r="AI10" s="609"/>
      <c r="AJ10" s="609"/>
      <c r="AK10" s="609"/>
      <c r="AL10" s="609"/>
      <c r="AM10" s="609"/>
      <c r="AN10" s="609"/>
      <c r="AO10" s="610"/>
      <c r="AP10" s="191"/>
      <c r="AQ10" s="2"/>
    </row>
    <row r="11" spans="1:65" ht="19.5" hidden="1" customHeight="1" thickBot="1" x14ac:dyDescent="0.2">
      <c r="A11" s="182"/>
      <c r="B11" s="1"/>
      <c r="C11" s="357"/>
      <c r="D11" s="358"/>
      <c r="E11" s="359"/>
      <c r="F11" s="229"/>
      <c r="G11" s="611" t="s">
        <v>376</v>
      </c>
      <c r="H11" s="611"/>
      <c r="I11" s="611"/>
      <c r="J11" s="611"/>
      <c r="K11" s="611"/>
      <c r="L11" s="230"/>
      <c r="M11" s="624"/>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5"/>
      <c r="AK11" s="605"/>
      <c r="AL11" s="605"/>
      <c r="AM11" s="605"/>
      <c r="AN11" s="605"/>
      <c r="AO11" s="606"/>
      <c r="AP11" s="191"/>
      <c r="AQ11" s="2"/>
    </row>
    <row r="12" spans="1:65" ht="28.5" customHeight="1" thickBot="1" x14ac:dyDescent="0.2">
      <c r="A12" s="182"/>
      <c r="B12" s="1"/>
      <c r="C12" s="231" t="s">
        <v>377</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82"/>
      <c r="B13" s="1"/>
      <c r="C13" s="615"/>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7"/>
      <c r="AP13" s="232"/>
      <c r="AQ13" s="2"/>
    </row>
    <row r="14" spans="1:65" ht="86.1" customHeight="1" x14ac:dyDescent="0.15">
      <c r="A14" s="182"/>
      <c r="B14" s="1"/>
      <c r="C14" s="618"/>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20"/>
      <c r="AP14" s="232"/>
      <c r="AQ14" s="2"/>
    </row>
    <row r="15" spans="1:65" ht="86.1" customHeight="1" x14ac:dyDescent="0.15">
      <c r="A15" s="182"/>
      <c r="B15" s="1"/>
      <c r="C15" s="618"/>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20"/>
      <c r="AP15" s="232"/>
      <c r="AQ15" s="2"/>
    </row>
    <row r="16" spans="1:65" ht="86.1" customHeight="1" x14ac:dyDescent="0.15">
      <c r="A16" s="182"/>
      <c r="B16" s="1"/>
      <c r="C16" s="618"/>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20"/>
      <c r="AP16" s="232"/>
      <c r="AQ16" s="2"/>
    </row>
    <row r="17" spans="1:43" ht="86.1" customHeight="1" thickBot="1" x14ac:dyDescent="0.2">
      <c r="A17" s="182"/>
      <c r="B17" s="1"/>
      <c r="C17" s="621"/>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2"/>
      <c r="AN17" s="622"/>
      <c r="AO17" s="623"/>
      <c r="AP17" s="232"/>
      <c r="AQ17" s="2"/>
    </row>
    <row r="18" spans="1:43" ht="28.5" customHeight="1" thickBot="1" x14ac:dyDescent="0.2">
      <c r="A18" s="182"/>
      <c r="B18" s="1"/>
      <c r="C18" s="233" t="s">
        <v>378</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2"/>
    </row>
    <row r="19" spans="1:43" ht="153.75" customHeight="1" thickBot="1" x14ac:dyDescent="0.2">
      <c r="A19" s="182"/>
      <c r="B19" s="1"/>
      <c r="C19" s="612"/>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4"/>
      <c r="AP19" s="236"/>
      <c r="AQ19" s="2"/>
    </row>
    <row r="20" spans="1:43" x14ac:dyDescent="0.15">
      <c r="A20" s="182"/>
      <c r="B20" s="1"/>
      <c r="C20" s="237"/>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
    </row>
    <row r="21" spans="1:43" ht="3" customHeight="1" x14ac:dyDescent="0.1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43" ht="12" customHeight="1" x14ac:dyDescent="0.15">
      <c r="C22" s="27"/>
      <c r="Q22" s="599"/>
      <c r="R22" s="599"/>
      <c r="S22" s="599"/>
      <c r="Z22" s="238"/>
      <c r="AA22" s="238"/>
      <c r="AB22" s="238"/>
      <c r="AC22" s="238"/>
      <c r="AD22" s="238"/>
      <c r="AE22" s="238"/>
      <c r="AF22" s="238"/>
      <c r="AG22" s="238"/>
      <c r="AH22" s="238"/>
      <c r="AI22" s="238"/>
      <c r="AJ22" s="238"/>
      <c r="AK22" s="238"/>
      <c r="AL22" s="238"/>
      <c r="AM22" s="238"/>
      <c r="AN22" s="238"/>
      <c r="AO22" s="238"/>
      <c r="AP22" s="238"/>
      <c r="AQ22" s="218" t="s">
        <v>572</v>
      </c>
    </row>
  </sheetData>
  <sheetProtection algorithmName="SHA-512" hashValue="53sOMAyESna+M6eSfJRAuR3BYlMFWCR3sp0mwuuH4W/B3wQo5UmBEtG1oiAZ687R93+MosNUMUOxbMOo+XfcDg==" saltValue="1OB4JTBz8GJzoyNsyMy8PA=="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K30"/>
  <sheetViews>
    <sheetView showGridLines="0" view="pageBreakPreview" zoomScaleNormal="100"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89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9"/>
      <c r="AJ1" s="239"/>
      <c r="AK1" s="239"/>
      <c r="AL1" s="239"/>
      <c r="AM1" s="239"/>
      <c r="AN1" s="239"/>
      <c r="AO1" s="239"/>
      <c r="AP1" s="239"/>
      <c r="AQ1" s="239"/>
      <c r="AR1" s="239"/>
      <c r="AS1" s="239"/>
      <c r="AT1" s="239"/>
    </row>
    <row r="2" spans="1:63"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240"/>
      <c r="AJ2" s="240"/>
      <c r="AK2" s="240"/>
      <c r="AL2" s="240"/>
      <c r="AM2" s="240"/>
      <c r="AN2" s="240"/>
      <c r="AO2" s="240"/>
      <c r="AP2" s="240"/>
      <c r="AQ2" s="240"/>
      <c r="AR2" s="240"/>
      <c r="AS2" s="240"/>
      <c r="AT2" s="241"/>
    </row>
    <row r="3" spans="1:63"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9"/>
      <c r="AJ3" s="239"/>
      <c r="AK3" s="239"/>
      <c r="AL3" s="239"/>
      <c r="AM3" s="239"/>
      <c r="AN3" s="239"/>
      <c r="AO3" s="239"/>
      <c r="AP3" s="239"/>
      <c r="AQ3" s="239"/>
      <c r="AR3" s="239"/>
      <c r="AS3" s="239"/>
      <c r="AT3" s="242"/>
    </row>
    <row r="4" spans="1:63" s="223" customFormat="1" ht="13.5" customHeight="1" x14ac:dyDescent="0.15">
      <c r="A4" s="219"/>
      <c r="B4" s="220"/>
      <c r="C4" s="220" t="s">
        <v>379</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43"/>
      <c r="AU4" s="220"/>
    </row>
    <row r="5" spans="1:63" s="223" customFormat="1" ht="3" customHeight="1" thickBot="1" x14ac:dyDescent="0.2">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43"/>
      <c r="AU5" s="220"/>
    </row>
    <row r="6" spans="1:63" ht="25.5" customHeight="1" thickBot="1" x14ac:dyDescent="0.2">
      <c r="A6" s="182"/>
      <c r="B6" s="1"/>
      <c r="C6" s="244"/>
      <c r="D6" s="667" t="s">
        <v>80</v>
      </c>
      <c r="E6" s="667"/>
      <c r="F6" s="245"/>
      <c r="G6" s="672">
        <v>2020</v>
      </c>
      <c r="H6" s="673"/>
      <c r="I6" s="673"/>
      <c r="J6" s="673"/>
      <c r="K6" s="677" t="s">
        <v>380</v>
      </c>
      <c r="L6" s="677"/>
      <c r="M6" s="677"/>
      <c r="N6" s="677"/>
      <c r="O6" s="673">
        <v>2024</v>
      </c>
      <c r="P6" s="673"/>
      <c r="Q6" s="673"/>
      <c r="R6" s="674" t="s">
        <v>381</v>
      </c>
      <c r="S6" s="675"/>
      <c r="T6" s="675"/>
      <c r="U6" s="676"/>
      <c r="V6" s="670"/>
      <c r="W6" s="671"/>
      <c r="X6" s="671"/>
      <c r="Y6" s="671"/>
      <c r="Z6" s="187"/>
      <c r="AA6" s="187"/>
      <c r="AB6" s="187"/>
      <c r="AC6" s="187"/>
      <c r="AD6" s="187"/>
      <c r="AE6" s="187"/>
      <c r="AF6" s="187"/>
      <c r="AG6" s="187"/>
      <c r="AH6" s="187"/>
      <c r="AI6" s="187"/>
      <c r="AJ6" s="187"/>
      <c r="AK6" s="187"/>
      <c r="AL6" s="187"/>
      <c r="AM6" s="187"/>
      <c r="AN6" s="187"/>
      <c r="AO6" s="187"/>
      <c r="AP6" s="187"/>
      <c r="AQ6" s="187"/>
      <c r="AR6" s="187"/>
      <c r="AT6" s="2"/>
    </row>
    <row r="7" spans="1:63" s="223" customFormat="1" ht="155.25" customHeight="1" thickBot="1" x14ac:dyDescent="0.2">
      <c r="A7" s="219"/>
      <c r="B7" s="220"/>
      <c r="C7" s="246"/>
      <c r="D7" s="668" t="s">
        <v>382</v>
      </c>
      <c r="E7" s="668"/>
      <c r="F7" s="247"/>
      <c r="G7" s="669"/>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2"/>
      <c r="AS7" s="186"/>
      <c r="AT7" s="243"/>
    </row>
    <row r="8" spans="1:63" s="223" customFormat="1" ht="25.5" customHeight="1" x14ac:dyDescent="0.15">
      <c r="A8" s="219"/>
      <c r="B8" s="220"/>
      <c r="C8" s="226"/>
      <c r="D8" s="226"/>
      <c r="E8" s="226"/>
      <c r="F8" s="226"/>
      <c r="G8" s="226"/>
      <c r="H8" s="198"/>
      <c r="I8" s="198"/>
      <c r="J8" s="198"/>
      <c r="K8" s="198"/>
      <c r="L8" s="198"/>
      <c r="M8" s="198"/>
      <c r="N8" s="198"/>
      <c r="O8" s="198"/>
      <c r="P8" s="1"/>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3"/>
    </row>
    <row r="9" spans="1:63" s="223" customFormat="1" ht="12" customHeight="1" x14ac:dyDescent="0.15">
      <c r="A9" s="219"/>
      <c r="B9" s="220"/>
      <c r="C9" s="1" t="s">
        <v>383</v>
      </c>
      <c r="D9" s="226"/>
      <c r="E9" s="226"/>
      <c r="F9" s="226"/>
      <c r="G9" s="226"/>
      <c r="H9" s="198"/>
      <c r="I9" s="198"/>
      <c r="J9" s="198"/>
      <c r="K9" s="198"/>
      <c r="L9" s="198"/>
      <c r="M9" s="198"/>
      <c r="N9" s="198"/>
      <c r="O9" s="198"/>
      <c r="P9" s="1"/>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9" t="s">
        <v>141</v>
      </c>
      <c r="AS9" s="249"/>
      <c r="AT9" s="243"/>
      <c r="AV9" s="220"/>
      <c r="AW9" s="220"/>
      <c r="AX9" s="220"/>
      <c r="AY9" s="220"/>
      <c r="AZ9" s="220"/>
      <c r="BA9" s="220"/>
      <c r="BB9" s="220"/>
      <c r="BC9" s="220"/>
      <c r="BD9" s="220"/>
      <c r="BE9" s="220"/>
      <c r="BF9" s="220"/>
      <c r="BG9" s="220"/>
      <c r="BH9" s="220"/>
      <c r="BI9" s="220"/>
      <c r="BJ9" s="220"/>
      <c r="BK9" s="220"/>
    </row>
    <row r="10" spans="1:63" s="223" customFormat="1" ht="3" customHeight="1" thickBot="1" x14ac:dyDescent="0.2">
      <c r="A10" s="219"/>
      <c r="B10" s="220"/>
      <c r="C10" s="1"/>
      <c r="D10" s="226"/>
      <c r="E10" s="226"/>
      <c r="F10" s="226"/>
      <c r="G10" s="226"/>
      <c r="H10" s="198"/>
      <c r="I10" s="198"/>
      <c r="J10" s="198"/>
      <c r="K10" s="198"/>
      <c r="L10" s="198"/>
      <c r="M10" s="198"/>
      <c r="N10" s="198"/>
      <c r="O10" s="198"/>
      <c r="P10" s="1"/>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9"/>
      <c r="AS10" s="249"/>
      <c r="AT10" s="243"/>
      <c r="AV10" s="220"/>
      <c r="AW10" s="220"/>
      <c r="AX10" s="220"/>
      <c r="AY10" s="220"/>
      <c r="AZ10" s="220"/>
      <c r="BA10" s="220"/>
      <c r="BB10" s="220"/>
      <c r="BC10" s="220"/>
      <c r="BD10" s="220"/>
      <c r="BE10" s="220"/>
      <c r="BF10" s="220"/>
      <c r="BG10" s="220"/>
      <c r="BH10" s="220"/>
      <c r="BI10" s="220"/>
      <c r="BJ10" s="220"/>
      <c r="BK10" s="220"/>
    </row>
    <row r="11" spans="1:63" s="223" customFormat="1" ht="30" customHeight="1" thickBot="1" x14ac:dyDescent="0.2">
      <c r="A11" s="219"/>
      <c r="B11" s="220"/>
      <c r="C11" s="663" t="s">
        <v>11</v>
      </c>
      <c r="D11" s="663"/>
      <c r="E11" s="663"/>
      <c r="F11" s="663"/>
      <c r="G11" s="663"/>
      <c r="H11" s="633" t="s">
        <v>81</v>
      </c>
      <c r="I11" s="633"/>
      <c r="J11" s="633"/>
      <c r="K11" s="633"/>
      <c r="L11" s="633" t="s">
        <v>82</v>
      </c>
      <c r="M11" s="633"/>
      <c r="N11" s="633"/>
      <c r="O11" s="633"/>
      <c r="P11" s="633"/>
      <c r="Q11" s="633"/>
      <c r="R11" s="633"/>
      <c r="S11" s="633"/>
      <c r="T11" s="558" t="s">
        <v>83</v>
      </c>
      <c r="U11" s="559"/>
      <c r="V11" s="559"/>
      <c r="W11" s="559"/>
      <c r="X11" s="559"/>
      <c r="Y11" s="559"/>
      <c r="Z11" s="559"/>
      <c r="AA11" s="559"/>
      <c r="AB11" s="559"/>
      <c r="AC11" s="559"/>
      <c r="AD11" s="559"/>
      <c r="AE11" s="559"/>
      <c r="AF11" s="559"/>
      <c r="AG11" s="644" t="s">
        <v>84</v>
      </c>
      <c r="AH11" s="645"/>
      <c r="AI11" s="646"/>
      <c r="AJ11" s="627" t="s">
        <v>85</v>
      </c>
      <c r="AK11" s="627"/>
      <c r="AL11" s="627"/>
      <c r="AM11" s="627"/>
      <c r="AN11" s="633" t="s">
        <v>86</v>
      </c>
      <c r="AO11" s="633"/>
      <c r="AP11" s="633"/>
      <c r="AQ11" s="633"/>
      <c r="AR11" s="633"/>
      <c r="AS11" s="317"/>
      <c r="AT11" s="255"/>
      <c r="AU11" s="248"/>
      <c r="AV11" s="248"/>
      <c r="AW11" s="248"/>
      <c r="AX11" s="248"/>
      <c r="AY11" s="248"/>
      <c r="AZ11" s="248"/>
      <c r="BA11" s="248"/>
      <c r="BB11" s="248"/>
      <c r="BC11" s="625"/>
      <c r="BD11" s="625"/>
      <c r="BE11" s="652"/>
      <c r="BF11" s="652"/>
      <c r="BG11" s="652"/>
      <c r="BH11" s="220"/>
      <c r="BI11" s="220"/>
      <c r="BJ11" s="220"/>
      <c r="BK11" s="220"/>
    </row>
    <row r="12" spans="1:63" s="223" customFormat="1" ht="30" customHeight="1" thickBot="1" x14ac:dyDescent="0.2">
      <c r="A12" s="219"/>
      <c r="B12" s="220"/>
      <c r="C12" s="663"/>
      <c r="D12" s="663"/>
      <c r="E12" s="663"/>
      <c r="F12" s="663"/>
      <c r="G12" s="663"/>
      <c r="H12" s="633"/>
      <c r="I12" s="633"/>
      <c r="J12" s="633"/>
      <c r="K12" s="633"/>
      <c r="L12" s="629" t="s">
        <v>87</v>
      </c>
      <c r="M12" s="630"/>
      <c r="N12" s="630"/>
      <c r="O12" s="630"/>
      <c r="P12" s="631" t="s">
        <v>88</v>
      </c>
      <c r="Q12" s="631"/>
      <c r="R12" s="631"/>
      <c r="S12" s="632"/>
      <c r="T12" s="629" t="s">
        <v>87</v>
      </c>
      <c r="U12" s="630"/>
      <c r="V12" s="630"/>
      <c r="W12" s="630"/>
      <c r="X12" s="630" t="str">
        <f>その1!H4&amp; CHAR(10) &amp; "年度"</f>
        <v>2024
年度</v>
      </c>
      <c r="Y12" s="630"/>
      <c r="Z12" s="630"/>
      <c r="AA12" s="630" t="str">
        <f>その1!H4+1&amp; CHAR(10) &amp; "年度"</f>
        <v>2025
年度</v>
      </c>
      <c r="AB12" s="630"/>
      <c r="AC12" s="630"/>
      <c r="AD12" s="630" t="str">
        <f>その1!H4+2&amp; CHAR(10) &amp; "年度"</f>
        <v>2026
年度</v>
      </c>
      <c r="AE12" s="630"/>
      <c r="AF12" s="694"/>
      <c r="AG12" s="647"/>
      <c r="AH12" s="648"/>
      <c r="AI12" s="649"/>
      <c r="AJ12" s="628"/>
      <c r="AK12" s="628"/>
      <c r="AL12" s="628"/>
      <c r="AM12" s="628"/>
      <c r="AN12" s="633"/>
      <c r="AO12" s="633"/>
      <c r="AP12" s="633"/>
      <c r="AQ12" s="633"/>
      <c r="AR12" s="633"/>
      <c r="AS12" s="317"/>
      <c r="AT12" s="255"/>
      <c r="AU12" s="248"/>
      <c r="AV12" s="248"/>
      <c r="AW12" s="248"/>
      <c r="AX12" s="248"/>
      <c r="AY12" s="248"/>
      <c r="AZ12" s="248"/>
      <c r="BA12" s="248"/>
      <c r="BB12" s="248"/>
      <c r="BC12" s="625"/>
      <c r="BD12" s="625"/>
      <c r="BE12" s="652"/>
      <c r="BF12" s="652"/>
      <c r="BG12" s="652"/>
      <c r="BH12" s="220"/>
      <c r="BI12" s="220"/>
      <c r="BJ12" s="220"/>
      <c r="BK12" s="220"/>
    </row>
    <row r="13" spans="1:63" s="223" customFormat="1" ht="30" customHeight="1" x14ac:dyDescent="0.15">
      <c r="A13" s="219"/>
      <c r="B13" s="220"/>
      <c r="C13" s="680" t="str">
        <f>'点検表（DC版）'!BB32</f>
        <v>推進体制の整備</v>
      </c>
      <c r="D13" s="680"/>
      <c r="E13" s="680"/>
      <c r="F13" s="680"/>
      <c r="G13" s="680"/>
      <c r="H13" s="686">
        <f>'点検表（DC版）'!BE32</f>
        <v>6</v>
      </c>
      <c r="I13" s="686"/>
      <c r="J13" s="686"/>
      <c r="K13" s="686"/>
      <c r="L13" s="685">
        <f>'点検表（DC版）'!BF32</f>
        <v>0</v>
      </c>
      <c r="M13" s="684"/>
      <c r="N13" s="684"/>
      <c r="O13" s="684"/>
      <c r="P13" s="684">
        <f>'点検表（DC版）'!BF33</f>
        <v>0</v>
      </c>
      <c r="Q13" s="684"/>
      <c r="R13" s="684"/>
      <c r="S13" s="684"/>
      <c r="T13" s="678">
        <f>'点検表（DC版）'!BH32</f>
        <v>0</v>
      </c>
      <c r="U13" s="679"/>
      <c r="V13" s="679"/>
      <c r="W13" s="679"/>
      <c r="X13" s="679">
        <f>'点検表（DC版）'!BI32</f>
        <v>0</v>
      </c>
      <c r="Y13" s="679"/>
      <c r="Z13" s="679"/>
      <c r="AA13" s="679">
        <f>'点検表（DC版）'!BJ32</f>
        <v>0</v>
      </c>
      <c r="AB13" s="679"/>
      <c r="AC13" s="679"/>
      <c r="AD13" s="692">
        <f>'点検表（DC版）'!BK32</f>
        <v>0</v>
      </c>
      <c r="AE13" s="693"/>
      <c r="AF13" s="693"/>
      <c r="AG13" s="693">
        <f>'点検表（DC版）'!BL32</f>
        <v>0</v>
      </c>
      <c r="AH13" s="693"/>
      <c r="AI13" s="693"/>
      <c r="AJ13" s="705">
        <f>'点検表（DC版）'!BD32</f>
        <v>0</v>
      </c>
      <c r="AK13" s="706"/>
      <c r="AL13" s="706"/>
      <c r="AM13" s="707"/>
      <c r="AN13" s="690"/>
      <c r="AO13" s="690"/>
      <c r="AP13" s="690"/>
      <c r="AQ13" s="690"/>
      <c r="AR13" s="690"/>
      <c r="AS13" s="318"/>
      <c r="AT13" s="255"/>
      <c r="AU13" s="248"/>
      <c r="AV13" s="251"/>
      <c r="AW13" s="251"/>
      <c r="AX13" s="251"/>
      <c r="AY13" s="251"/>
      <c r="AZ13" s="251"/>
      <c r="BA13" s="251"/>
      <c r="BB13" s="251"/>
      <c r="BC13" s="653"/>
      <c r="BD13" s="653"/>
      <c r="BE13" s="652"/>
      <c r="BF13" s="652"/>
      <c r="BG13" s="652"/>
      <c r="BH13" s="220"/>
      <c r="BI13" s="220"/>
      <c r="BJ13" s="220"/>
      <c r="BK13" s="220"/>
    </row>
    <row r="14" spans="1:63" s="223" customFormat="1" ht="30" customHeight="1" x14ac:dyDescent="0.15">
      <c r="A14" s="219"/>
      <c r="B14" s="220"/>
      <c r="C14" s="681" t="str">
        <f>'点検表（DC版）'!BB48</f>
        <v>事務室・共用部等における省エネ対策</v>
      </c>
      <c r="D14" s="682"/>
      <c r="E14" s="682"/>
      <c r="F14" s="682"/>
      <c r="G14" s="683"/>
      <c r="H14" s="687">
        <f>'点検表（DC版）'!BE48</f>
        <v>5</v>
      </c>
      <c r="I14" s="687"/>
      <c r="J14" s="687"/>
      <c r="K14" s="687"/>
      <c r="L14" s="688">
        <f>'点検表（DC版）'!BF48</f>
        <v>0</v>
      </c>
      <c r="M14" s="689"/>
      <c r="N14" s="689"/>
      <c r="O14" s="689"/>
      <c r="P14" s="689">
        <f>'点検表（DC版）'!BF49</f>
        <v>0</v>
      </c>
      <c r="Q14" s="689"/>
      <c r="R14" s="689"/>
      <c r="S14" s="689"/>
      <c r="T14" s="702">
        <f>'点検表（DC版）'!BH48</f>
        <v>0</v>
      </c>
      <c r="U14" s="643"/>
      <c r="V14" s="643"/>
      <c r="W14" s="643"/>
      <c r="X14" s="643">
        <f>'点検表（DC版）'!BI48</f>
        <v>0</v>
      </c>
      <c r="Y14" s="643"/>
      <c r="Z14" s="643"/>
      <c r="AA14" s="643">
        <f>'点検表（DC版）'!BJ48</f>
        <v>0</v>
      </c>
      <c r="AB14" s="643"/>
      <c r="AC14" s="643"/>
      <c r="AD14" s="650">
        <f>'点検表（DC版）'!BK48</f>
        <v>0</v>
      </c>
      <c r="AE14" s="651"/>
      <c r="AF14" s="651"/>
      <c r="AG14" s="651">
        <f>'点検表（DC版）'!BL48</f>
        <v>0</v>
      </c>
      <c r="AH14" s="651"/>
      <c r="AI14" s="651"/>
      <c r="AJ14" s="634">
        <f>'点検表（DC版）'!BD48</f>
        <v>0</v>
      </c>
      <c r="AK14" s="635"/>
      <c r="AL14" s="635"/>
      <c r="AM14" s="636"/>
      <c r="AN14" s="666"/>
      <c r="AO14" s="666"/>
      <c r="AP14" s="666"/>
      <c r="AQ14" s="666"/>
      <c r="AR14" s="666"/>
      <c r="AS14" s="318"/>
      <c r="AT14" s="255"/>
      <c r="AU14" s="248"/>
      <c r="AV14" s="251"/>
      <c r="AW14" s="251"/>
      <c r="AX14" s="251"/>
      <c r="AY14" s="251"/>
      <c r="AZ14" s="251"/>
      <c r="BA14" s="251"/>
      <c r="BB14" s="251"/>
      <c r="BC14" s="653"/>
      <c r="BD14" s="652"/>
      <c r="BE14" s="652"/>
      <c r="BF14" s="652"/>
      <c r="BG14" s="652"/>
      <c r="BH14" s="220"/>
      <c r="BI14" s="220"/>
      <c r="BJ14" s="220"/>
      <c r="BK14" s="220"/>
    </row>
    <row r="15" spans="1:63" s="223" customFormat="1" ht="30" customHeight="1" x14ac:dyDescent="0.15">
      <c r="A15" s="219"/>
      <c r="B15" s="220"/>
      <c r="C15" s="708" t="str">
        <f>'点検表（DC版）'!BB111</f>
        <v>サーバルームにおける省エネ対策</v>
      </c>
      <c r="D15" s="708"/>
      <c r="E15" s="708"/>
      <c r="F15" s="708"/>
      <c r="G15" s="708"/>
      <c r="H15" s="687">
        <f>'点検表（DC版）'!BE111</f>
        <v>19</v>
      </c>
      <c r="I15" s="687"/>
      <c r="J15" s="687"/>
      <c r="K15" s="687"/>
      <c r="L15" s="688">
        <f>'点検表（DC版）'!BF111</f>
        <v>0</v>
      </c>
      <c r="M15" s="689"/>
      <c r="N15" s="689"/>
      <c r="O15" s="689"/>
      <c r="P15" s="689">
        <f>'点検表（DC版）'!BF112</f>
        <v>0</v>
      </c>
      <c r="Q15" s="689"/>
      <c r="R15" s="689"/>
      <c r="S15" s="689"/>
      <c r="T15" s="702">
        <f>'点検表（DC版）'!BH111</f>
        <v>0</v>
      </c>
      <c r="U15" s="643"/>
      <c r="V15" s="643"/>
      <c r="W15" s="643"/>
      <c r="X15" s="643">
        <f>'点検表（DC版）'!BI111</f>
        <v>0</v>
      </c>
      <c r="Y15" s="643"/>
      <c r="Z15" s="643"/>
      <c r="AA15" s="643">
        <f>'点検表（DC版）'!BJ111</f>
        <v>0</v>
      </c>
      <c r="AB15" s="643"/>
      <c r="AC15" s="643"/>
      <c r="AD15" s="650">
        <f>'点検表（DC版）'!BK111</f>
        <v>0</v>
      </c>
      <c r="AE15" s="651"/>
      <c r="AF15" s="651"/>
      <c r="AG15" s="651">
        <f>'点検表（DC版）'!BL111</f>
        <v>0</v>
      </c>
      <c r="AH15" s="651"/>
      <c r="AI15" s="651"/>
      <c r="AJ15" s="634">
        <f>'点検表（DC版）'!BD111</f>
        <v>0</v>
      </c>
      <c r="AK15" s="635"/>
      <c r="AL15" s="635"/>
      <c r="AM15" s="636"/>
      <c r="AN15" s="666"/>
      <c r="AO15" s="666"/>
      <c r="AP15" s="666"/>
      <c r="AQ15" s="666"/>
      <c r="AR15" s="666"/>
      <c r="AS15" s="319"/>
      <c r="AT15" s="255"/>
      <c r="AU15" s="248"/>
      <c r="AV15" s="254"/>
      <c r="AW15" s="251"/>
      <c r="AX15" s="251"/>
      <c r="AY15" s="251"/>
      <c r="AZ15" s="251"/>
      <c r="BA15" s="251"/>
      <c r="BB15" s="251"/>
      <c r="BC15" s="653"/>
      <c r="BD15" s="652"/>
      <c r="BE15" s="652"/>
      <c r="BF15" s="652"/>
      <c r="BG15" s="652"/>
      <c r="BH15" s="220"/>
      <c r="BI15" s="220"/>
      <c r="BJ15" s="220"/>
      <c r="BK15" s="220"/>
    </row>
    <row r="16" spans="1:63" s="223" customFormat="1" ht="30" customHeight="1" thickBot="1" x14ac:dyDescent="0.2">
      <c r="A16" s="219"/>
      <c r="B16" s="220"/>
      <c r="C16" s="709"/>
      <c r="D16" s="709"/>
      <c r="E16" s="709"/>
      <c r="F16" s="709"/>
      <c r="G16" s="709"/>
      <c r="H16" s="695"/>
      <c r="I16" s="695"/>
      <c r="J16" s="695"/>
      <c r="K16" s="695"/>
      <c r="L16" s="696"/>
      <c r="M16" s="697"/>
      <c r="N16" s="697"/>
      <c r="O16" s="697"/>
      <c r="P16" s="697"/>
      <c r="Q16" s="697"/>
      <c r="R16" s="697"/>
      <c r="S16" s="697"/>
      <c r="T16" s="698"/>
      <c r="U16" s="637"/>
      <c r="V16" s="637"/>
      <c r="W16" s="637"/>
      <c r="X16" s="637"/>
      <c r="Y16" s="637"/>
      <c r="Z16" s="637"/>
      <c r="AA16" s="637"/>
      <c r="AB16" s="637"/>
      <c r="AC16" s="637"/>
      <c r="AD16" s="638"/>
      <c r="AE16" s="639"/>
      <c r="AF16" s="639"/>
      <c r="AG16" s="639"/>
      <c r="AH16" s="639"/>
      <c r="AI16" s="639"/>
      <c r="AJ16" s="640"/>
      <c r="AK16" s="641"/>
      <c r="AL16" s="641"/>
      <c r="AM16" s="642"/>
      <c r="AN16" s="691"/>
      <c r="AO16" s="691"/>
      <c r="AP16" s="691"/>
      <c r="AQ16" s="691"/>
      <c r="AR16" s="691"/>
      <c r="AS16" s="253"/>
      <c r="AT16" s="255"/>
      <c r="AU16" s="248"/>
      <c r="AV16" s="256"/>
      <c r="AW16" s="252"/>
      <c r="AX16" s="252"/>
      <c r="AY16" s="252"/>
      <c r="AZ16" s="252"/>
      <c r="BA16" s="252"/>
      <c r="BB16" s="252"/>
      <c r="BC16" s="252"/>
      <c r="BD16" s="252"/>
      <c r="BE16" s="252"/>
      <c r="BF16" s="252"/>
      <c r="BG16" s="252"/>
      <c r="BH16" s="220"/>
      <c r="BI16" s="220"/>
      <c r="BJ16" s="220"/>
      <c r="BK16" s="220"/>
    </row>
    <row r="17" spans="1:63" s="223" customFormat="1" ht="30" customHeight="1" thickBot="1" x14ac:dyDescent="0.2">
      <c r="A17" s="219"/>
      <c r="B17" s="220"/>
      <c r="C17" s="663" t="s">
        <v>140</v>
      </c>
      <c r="D17" s="663"/>
      <c r="E17" s="663"/>
      <c r="F17" s="663"/>
      <c r="G17" s="663"/>
      <c r="H17" s="664">
        <f>SUM(H13:K16)</f>
        <v>30</v>
      </c>
      <c r="I17" s="664"/>
      <c r="J17" s="664"/>
      <c r="K17" s="664"/>
      <c r="L17" s="710">
        <f>SUM(L13:O16)</f>
        <v>0</v>
      </c>
      <c r="M17" s="711"/>
      <c r="N17" s="711"/>
      <c r="O17" s="711"/>
      <c r="P17" s="711">
        <f>SUM(P13:S16)</f>
        <v>0</v>
      </c>
      <c r="Q17" s="711"/>
      <c r="R17" s="711"/>
      <c r="S17" s="711"/>
      <c r="T17" s="712">
        <f>SUM(T13:W16)</f>
        <v>0</v>
      </c>
      <c r="U17" s="713"/>
      <c r="V17" s="713"/>
      <c r="W17" s="713"/>
      <c r="X17" s="713">
        <f>SUM(X13:Z16)</f>
        <v>0</v>
      </c>
      <c r="Y17" s="713"/>
      <c r="Z17" s="713"/>
      <c r="AA17" s="713">
        <f>SUM(AA13:AC16)</f>
        <v>0</v>
      </c>
      <c r="AB17" s="713"/>
      <c r="AC17" s="713"/>
      <c r="AD17" s="714">
        <f>SUM(AD13:AF16)</f>
        <v>0</v>
      </c>
      <c r="AE17" s="704"/>
      <c r="AF17" s="704"/>
      <c r="AG17" s="704">
        <f>SUM(AG13:AI16)</f>
        <v>0</v>
      </c>
      <c r="AH17" s="704"/>
      <c r="AI17" s="704"/>
      <c r="AJ17" s="699">
        <f>SUM(AJ13:AM16)</f>
        <v>0</v>
      </c>
      <c r="AK17" s="700"/>
      <c r="AL17" s="700"/>
      <c r="AM17" s="701"/>
      <c r="AN17" s="703" t="str">
        <f>IF(AV19=0,"",SUM(P17,AH17,AK17,AM17))</f>
        <v/>
      </c>
      <c r="AO17" s="703"/>
      <c r="AP17" s="703"/>
      <c r="AQ17" s="703"/>
      <c r="AR17" s="703"/>
      <c r="AS17" s="253"/>
      <c r="AT17" s="255"/>
      <c r="AU17" s="248"/>
      <c r="AV17" s="256"/>
      <c r="AW17" s="252"/>
      <c r="AX17" s="252"/>
      <c r="AY17" s="252"/>
      <c r="AZ17" s="252"/>
      <c r="BA17" s="252"/>
      <c r="BB17" s="252"/>
      <c r="BC17" s="252"/>
      <c r="BD17" s="252"/>
      <c r="BE17" s="252"/>
      <c r="BF17" s="252"/>
      <c r="BG17" s="252"/>
      <c r="BH17" s="220"/>
      <c r="BI17" s="220"/>
      <c r="BJ17" s="220"/>
      <c r="BK17" s="220"/>
    </row>
    <row r="18" spans="1:63" s="223" customFormat="1" ht="30" customHeight="1" x14ac:dyDescent="0.15">
      <c r="A18" s="219"/>
      <c r="B18" s="220"/>
      <c r="C18" s="226"/>
      <c r="D18" s="226"/>
      <c r="E18" s="226"/>
      <c r="F18" s="226"/>
      <c r="G18" s="226"/>
      <c r="H18" s="222"/>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7"/>
      <c r="AQ18" s="257"/>
      <c r="AR18" s="258"/>
      <c r="AS18" s="258"/>
      <c r="AT18" s="255"/>
      <c r="AU18" s="248"/>
      <c r="AV18" s="252"/>
      <c r="AW18" s="252"/>
      <c r="AX18" s="252"/>
      <c r="AY18" s="252"/>
      <c r="AZ18" s="252"/>
      <c r="BA18" s="252"/>
      <c r="BB18" s="252"/>
      <c r="BC18" s="252"/>
      <c r="BD18" s="252"/>
      <c r="BE18" s="252"/>
      <c r="BF18" s="252"/>
      <c r="BG18" s="252"/>
      <c r="BH18" s="220"/>
      <c r="BI18" s="220"/>
      <c r="BJ18" s="220"/>
      <c r="BK18" s="220"/>
    </row>
    <row r="19" spans="1:63" ht="15.75" customHeight="1" thickBot="1" x14ac:dyDescent="0.2">
      <c r="A19" s="182"/>
      <c r="B19" s="1"/>
      <c r="C19" s="1" t="s">
        <v>384</v>
      </c>
      <c r="D19" s="1"/>
      <c r="E19" s="187"/>
      <c r="F19" s="1"/>
      <c r="G19" s="1"/>
      <c r="H19" s="1"/>
      <c r="I19" s="1"/>
      <c r="AR19" s="3"/>
      <c r="AS19" s="3"/>
      <c r="AT19" s="2"/>
    </row>
    <row r="20" spans="1:63" ht="82.5" customHeight="1" x14ac:dyDescent="0.15">
      <c r="A20" s="182"/>
      <c r="B20" s="1"/>
      <c r="C20" s="654"/>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5"/>
      <c r="AP20" s="655"/>
      <c r="AQ20" s="655"/>
      <c r="AR20" s="656"/>
      <c r="AS20" s="186"/>
      <c r="AT20" s="2"/>
    </row>
    <row r="21" spans="1:63" ht="82.5" customHeight="1" x14ac:dyDescent="0.15">
      <c r="A21" s="182"/>
      <c r="B21" s="1"/>
      <c r="C21" s="657"/>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8"/>
      <c r="AP21" s="658"/>
      <c r="AQ21" s="658"/>
      <c r="AR21" s="659"/>
      <c r="AS21" s="186"/>
      <c r="AT21" s="2"/>
    </row>
    <row r="22" spans="1:63" ht="82.5" customHeight="1" x14ac:dyDescent="0.15">
      <c r="A22" s="182"/>
      <c r="B22" s="1"/>
      <c r="C22" s="657"/>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8"/>
      <c r="AK22" s="658"/>
      <c r="AL22" s="658"/>
      <c r="AM22" s="658"/>
      <c r="AN22" s="658"/>
      <c r="AO22" s="658"/>
      <c r="AP22" s="658"/>
      <c r="AQ22" s="658"/>
      <c r="AR22" s="659"/>
      <c r="AS22" s="186"/>
      <c r="AT22" s="2"/>
    </row>
    <row r="23" spans="1:63" ht="82.5" customHeight="1" thickBot="1" x14ac:dyDescent="0.2">
      <c r="A23" s="182"/>
      <c r="B23" s="1"/>
      <c r="C23" s="660"/>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2"/>
      <c r="AS23" s="186"/>
      <c r="AT23" s="2"/>
    </row>
    <row r="24" spans="1:63" x14ac:dyDescent="0.15">
      <c r="A24" s="182"/>
      <c r="B24" s="1"/>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2"/>
    </row>
    <row r="25" spans="1:63" s="1" customFormat="1" ht="3" customHeight="1" x14ac:dyDescent="0.1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row>
    <row r="26" spans="1:63" ht="12" customHeight="1" x14ac:dyDescent="0.15">
      <c r="A26" s="180"/>
      <c r="B26" s="1"/>
      <c r="C26" s="28"/>
      <c r="D26" s="1"/>
      <c r="E26" s="1"/>
      <c r="F26" s="1"/>
      <c r="G26" s="1"/>
      <c r="H26" s="1"/>
      <c r="I26" s="1"/>
      <c r="J26" s="1"/>
      <c r="K26" s="1"/>
      <c r="L26" s="1"/>
      <c r="M26" s="1"/>
      <c r="N26" s="1"/>
      <c r="O26" s="1"/>
      <c r="P26" s="1"/>
      <c r="Q26" s="1"/>
      <c r="R26" s="626"/>
      <c r="S26" s="626"/>
      <c r="T26" s="626"/>
      <c r="U26" s="1"/>
      <c r="V26" s="1"/>
      <c r="W26" s="1"/>
      <c r="X26" s="1"/>
      <c r="Y26" s="1"/>
      <c r="Z26" s="1"/>
      <c r="AA26" s="214"/>
      <c r="AB26" s="214"/>
      <c r="AC26" s="214"/>
      <c r="AD26" s="214"/>
      <c r="AE26" s="214"/>
      <c r="AF26" s="214"/>
      <c r="AG26" s="214"/>
      <c r="AH26" s="214"/>
      <c r="AI26" s="214"/>
      <c r="AJ26" s="214"/>
      <c r="AK26" s="214"/>
      <c r="AL26" s="214"/>
      <c r="AM26" s="214"/>
      <c r="AN26" s="214"/>
      <c r="AO26" s="214"/>
      <c r="AP26" s="214"/>
      <c r="AQ26" s="214"/>
      <c r="AR26" s="214"/>
      <c r="AS26" s="214"/>
      <c r="AT26" s="259" t="s">
        <v>572</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23" customFormat="1" ht="25.5" customHeight="1" x14ac:dyDescent="0.15">
      <c r="A28" s="220"/>
      <c r="B28" s="220"/>
      <c r="C28" s="665"/>
      <c r="D28" s="665"/>
      <c r="E28" s="665"/>
      <c r="F28" s="665"/>
      <c r="G28" s="665"/>
      <c r="H28" s="665"/>
      <c r="I28" s="625"/>
      <c r="J28" s="625"/>
      <c r="K28" s="625"/>
      <c r="L28" s="625"/>
      <c r="M28" s="625"/>
      <c r="N28" s="625"/>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5"/>
      <c r="AL28" s="625"/>
      <c r="AM28" s="625"/>
      <c r="AN28" s="625"/>
      <c r="AO28" s="625"/>
      <c r="AP28" s="625"/>
      <c r="AQ28" s="625"/>
      <c r="AR28" s="625"/>
      <c r="AS28" s="250"/>
      <c r="AT28" s="248"/>
      <c r="AU28" s="248"/>
      <c r="AV28" s="653"/>
      <c r="AW28" s="653"/>
      <c r="AX28" s="653"/>
      <c r="AY28" s="653"/>
      <c r="AZ28" s="653"/>
      <c r="BA28" s="653"/>
      <c r="BB28" s="653"/>
      <c r="BC28" s="653"/>
      <c r="BD28" s="653"/>
      <c r="BE28" s="653"/>
      <c r="BF28" s="653"/>
      <c r="BG28" s="653"/>
      <c r="BH28" s="220"/>
      <c r="BI28" s="220"/>
      <c r="BJ28" s="220"/>
      <c r="BK28" s="220"/>
    </row>
    <row r="29" spans="1:63" s="223" customFormat="1" ht="25.5" customHeight="1" x14ac:dyDescent="0.15">
      <c r="A29" s="220"/>
      <c r="B29" s="220"/>
      <c r="C29" s="665"/>
      <c r="D29" s="665"/>
      <c r="E29" s="665"/>
      <c r="F29" s="665"/>
      <c r="G29" s="665"/>
      <c r="H29" s="665"/>
      <c r="I29" s="625"/>
      <c r="J29" s="625"/>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L29" s="625"/>
      <c r="AM29" s="625"/>
      <c r="AN29" s="625"/>
      <c r="AO29" s="625"/>
      <c r="AP29" s="625"/>
      <c r="AQ29" s="625"/>
      <c r="AR29" s="625"/>
      <c r="AS29" s="250"/>
      <c r="AT29" s="248"/>
      <c r="AU29" s="248"/>
      <c r="AV29" s="653"/>
      <c r="AW29" s="653"/>
      <c r="AX29" s="653"/>
      <c r="AY29" s="653"/>
      <c r="AZ29" s="653"/>
      <c r="BA29" s="653"/>
      <c r="BB29" s="653"/>
      <c r="BC29" s="653"/>
      <c r="BD29" s="653"/>
      <c r="BE29" s="653"/>
      <c r="BF29" s="653"/>
      <c r="BG29" s="653"/>
      <c r="BH29" s="220"/>
      <c r="BI29" s="220"/>
      <c r="BJ29" s="220"/>
      <c r="BK29" s="220"/>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hPvmBy73TKXE3v3C/Ty4qnaEvr7Tx4rte1DiL4ntSYRZ5C0+51vWtLCpYUiuQX6sCStrmVEOinIrtx2iPACMZQ==" saltValue="xMEuE5saEOYl1nCWJfkmJw==" spinCount="100000" sheet="1" selectLockedCells="1"/>
  <mergeCells count="10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30" t="s">
        <v>411</v>
      </c>
      <c r="B1" s="130"/>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8"/>
      <c r="B3" s="167"/>
      <c r="C3" s="167"/>
      <c r="D3" s="16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8"/>
      <c r="AS3" s="10"/>
      <c r="AT3" s="10"/>
    </row>
    <row r="4" spans="1:50" s="3" customFormat="1" ht="13.5" customHeight="1" x14ac:dyDescent="0.15">
      <c r="A4" s="182"/>
      <c r="B4" s="1"/>
      <c r="C4" s="1" t="s">
        <v>542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82"/>
      <c r="B5" s="1"/>
      <c r="C5" s="1" t="s">
        <v>545</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60" t="s">
        <v>385</v>
      </c>
      <c r="AQ5" s="260"/>
      <c r="AR5" s="2"/>
    </row>
    <row r="6" spans="1:50" s="3" customFormat="1" ht="24" customHeight="1" thickBot="1" x14ac:dyDescent="0.2">
      <c r="A6" s="182"/>
      <c r="B6" s="1"/>
      <c r="C6" s="746"/>
      <c r="D6" s="723"/>
      <c r="E6" s="723"/>
      <c r="F6" s="723"/>
      <c r="G6" s="723"/>
      <c r="H6" s="723"/>
      <c r="I6" s="723"/>
      <c r="J6" s="723"/>
      <c r="K6" s="723"/>
      <c r="L6" s="724"/>
      <c r="M6" s="725">
        <v>2020</v>
      </c>
      <c r="N6" s="726"/>
      <c r="O6" s="726"/>
      <c r="P6" s="723" t="s">
        <v>415</v>
      </c>
      <c r="Q6" s="723"/>
      <c r="R6" s="724"/>
      <c r="S6" s="725">
        <v>2021</v>
      </c>
      <c r="T6" s="726"/>
      <c r="U6" s="726"/>
      <c r="V6" s="723" t="s">
        <v>415</v>
      </c>
      <c r="W6" s="723"/>
      <c r="X6" s="724"/>
      <c r="Y6" s="725">
        <v>2022</v>
      </c>
      <c r="Z6" s="726"/>
      <c r="AA6" s="726"/>
      <c r="AB6" s="723" t="s">
        <v>415</v>
      </c>
      <c r="AC6" s="723"/>
      <c r="AD6" s="724"/>
      <c r="AE6" s="725">
        <v>2023</v>
      </c>
      <c r="AF6" s="726"/>
      <c r="AG6" s="726"/>
      <c r="AH6" s="723" t="s">
        <v>415</v>
      </c>
      <c r="AI6" s="723"/>
      <c r="AJ6" s="724"/>
      <c r="AK6" s="725">
        <v>2024</v>
      </c>
      <c r="AL6" s="726"/>
      <c r="AM6" s="726"/>
      <c r="AN6" s="723" t="s">
        <v>416</v>
      </c>
      <c r="AO6" s="723"/>
      <c r="AP6" s="727"/>
      <c r="AQ6" s="198"/>
      <c r="AR6" s="2"/>
      <c r="AT6" s="3">
        <v>2020</v>
      </c>
      <c r="AU6" s="3">
        <v>2021</v>
      </c>
      <c r="AV6" s="3">
        <v>2022</v>
      </c>
      <c r="AW6" s="3">
        <v>2023</v>
      </c>
      <c r="AX6" s="3">
        <v>2024</v>
      </c>
    </row>
    <row r="7" spans="1:50" s="3" customFormat="1" ht="34.5" customHeight="1" thickTop="1" thickBot="1" x14ac:dyDescent="0.2">
      <c r="A7" s="182"/>
      <c r="B7" s="1"/>
      <c r="C7" s="756" t="s">
        <v>386</v>
      </c>
      <c r="D7" s="757"/>
      <c r="E7" s="757"/>
      <c r="F7" s="757"/>
      <c r="G7" s="757"/>
      <c r="H7" s="757"/>
      <c r="I7" s="757"/>
      <c r="J7" s="757"/>
      <c r="K7" s="757"/>
      <c r="L7" s="758"/>
      <c r="M7" s="760"/>
      <c r="N7" s="760"/>
      <c r="O7" s="760"/>
      <c r="P7" s="760"/>
      <c r="Q7" s="760"/>
      <c r="R7" s="760"/>
      <c r="S7" s="760"/>
      <c r="T7" s="760"/>
      <c r="U7" s="760"/>
      <c r="V7" s="760"/>
      <c r="W7" s="760"/>
      <c r="X7" s="760"/>
      <c r="Y7" s="760"/>
      <c r="Z7" s="760"/>
      <c r="AA7" s="760"/>
      <c r="AB7" s="760"/>
      <c r="AC7" s="760"/>
      <c r="AD7" s="760"/>
      <c r="AE7" s="760"/>
      <c r="AF7" s="760"/>
      <c r="AG7" s="760"/>
      <c r="AH7" s="760"/>
      <c r="AI7" s="760"/>
      <c r="AJ7" s="760"/>
      <c r="AK7" s="760"/>
      <c r="AL7" s="760"/>
      <c r="AM7" s="760"/>
      <c r="AN7" s="760"/>
      <c r="AO7" s="760"/>
      <c r="AP7" s="761"/>
      <c r="AQ7" s="198"/>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82"/>
      <c r="B8" s="1"/>
      <c r="C8" s="741" t="s">
        <v>387</v>
      </c>
      <c r="D8" s="742"/>
      <c r="E8" s="748" t="s">
        <v>388</v>
      </c>
      <c r="F8" s="749"/>
      <c r="G8" s="749"/>
      <c r="H8" s="749"/>
      <c r="I8" s="749"/>
      <c r="J8" s="749"/>
      <c r="K8" s="749"/>
      <c r="L8" s="750"/>
      <c r="M8" s="745"/>
      <c r="N8" s="745"/>
      <c r="O8" s="745"/>
      <c r="P8" s="745"/>
      <c r="Q8" s="745"/>
      <c r="R8" s="745"/>
      <c r="S8" s="759"/>
      <c r="T8" s="759"/>
      <c r="U8" s="759"/>
      <c r="V8" s="759"/>
      <c r="W8" s="759"/>
      <c r="X8" s="759"/>
      <c r="Y8" s="759"/>
      <c r="Z8" s="759"/>
      <c r="AA8" s="759"/>
      <c r="AB8" s="759"/>
      <c r="AC8" s="759"/>
      <c r="AD8" s="759"/>
      <c r="AE8" s="759"/>
      <c r="AF8" s="759"/>
      <c r="AG8" s="759"/>
      <c r="AH8" s="759"/>
      <c r="AI8" s="759"/>
      <c r="AJ8" s="759"/>
      <c r="AK8" s="754"/>
      <c r="AL8" s="754"/>
      <c r="AM8" s="754"/>
      <c r="AN8" s="754"/>
      <c r="AO8" s="754"/>
      <c r="AP8" s="755"/>
      <c r="AQ8" s="198"/>
      <c r="AR8" s="2"/>
    </row>
    <row r="9" spans="1:50" s="3" customFormat="1" ht="28.5" hidden="1" customHeight="1" x14ac:dyDescent="0.15">
      <c r="A9" s="182"/>
      <c r="B9" s="1"/>
      <c r="C9" s="573"/>
      <c r="D9" s="574"/>
      <c r="E9" s="734" t="s">
        <v>389</v>
      </c>
      <c r="F9" s="735"/>
      <c r="G9" s="735"/>
      <c r="H9" s="735"/>
      <c r="I9" s="735"/>
      <c r="J9" s="735"/>
      <c r="K9" s="735"/>
      <c r="L9" s="736"/>
      <c r="M9" s="737"/>
      <c r="N9" s="737"/>
      <c r="O9" s="737"/>
      <c r="P9" s="737"/>
      <c r="Q9" s="737"/>
      <c r="R9" s="737"/>
      <c r="S9" s="716"/>
      <c r="T9" s="716"/>
      <c r="U9" s="716"/>
      <c r="V9" s="716"/>
      <c r="W9" s="716"/>
      <c r="X9" s="716"/>
      <c r="Y9" s="716"/>
      <c r="Z9" s="716"/>
      <c r="AA9" s="716"/>
      <c r="AB9" s="716"/>
      <c r="AC9" s="716"/>
      <c r="AD9" s="716"/>
      <c r="AE9" s="716"/>
      <c r="AF9" s="716"/>
      <c r="AG9" s="716"/>
      <c r="AH9" s="716"/>
      <c r="AI9" s="716"/>
      <c r="AJ9" s="716"/>
      <c r="AK9" s="521"/>
      <c r="AL9" s="521"/>
      <c r="AM9" s="521"/>
      <c r="AN9" s="521"/>
      <c r="AO9" s="521"/>
      <c r="AP9" s="718"/>
      <c r="AQ9" s="198"/>
      <c r="AR9" s="2"/>
    </row>
    <row r="10" spans="1:50" s="3" customFormat="1" ht="28.5" hidden="1" customHeight="1" x14ac:dyDescent="0.15">
      <c r="A10" s="182"/>
      <c r="B10" s="1"/>
      <c r="C10" s="573"/>
      <c r="D10" s="574"/>
      <c r="E10" s="734" t="s">
        <v>390</v>
      </c>
      <c r="F10" s="735"/>
      <c r="G10" s="735"/>
      <c r="H10" s="735"/>
      <c r="I10" s="735"/>
      <c r="J10" s="735"/>
      <c r="K10" s="735"/>
      <c r="L10" s="736"/>
      <c r="M10" s="737"/>
      <c r="N10" s="737"/>
      <c r="O10" s="737"/>
      <c r="P10" s="737"/>
      <c r="Q10" s="737"/>
      <c r="R10" s="737"/>
      <c r="S10" s="716"/>
      <c r="T10" s="716"/>
      <c r="U10" s="716"/>
      <c r="V10" s="716"/>
      <c r="W10" s="716"/>
      <c r="X10" s="716"/>
      <c r="Y10" s="716"/>
      <c r="Z10" s="716"/>
      <c r="AA10" s="716"/>
      <c r="AB10" s="716"/>
      <c r="AC10" s="716"/>
      <c r="AD10" s="716"/>
      <c r="AE10" s="716"/>
      <c r="AF10" s="716"/>
      <c r="AG10" s="716"/>
      <c r="AH10" s="716"/>
      <c r="AI10" s="716"/>
      <c r="AJ10" s="716"/>
      <c r="AK10" s="521"/>
      <c r="AL10" s="521"/>
      <c r="AM10" s="521"/>
      <c r="AN10" s="521"/>
      <c r="AO10" s="521"/>
      <c r="AP10" s="718"/>
      <c r="AQ10" s="198"/>
      <c r="AR10" s="2"/>
    </row>
    <row r="11" spans="1:50" s="3" customFormat="1" ht="28.5" hidden="1" customHeight="1" x14ac:dyDescent="0.15">
      <c r="A11" s="182"/>
      <c r="B11" s="1"/>
      <c r="C11" s="573"/>
      <c r="D11" s="574"/>
      <c r="E11" s="734" t="s">
        <v>391</v>
      </c>
      <c r="F11" s="735"/>
      <c r="G11" s="735"/>
      <c r="H11" s="735"/>
      <c r="I11" s="735"/>
      <c r="J11" s="735"/>
      <c r="K11" s="735"/>
      <c r="L11" s="736"/>
      <c r="M11" s="737"/>
      <c r="N11" s="737"/>
      <c r="O11" s="737"/>
      <c r="P11" s="737"/>
      <c r="Q11" s="737"/>
      <c r="R11" s="737"/>
      <c r="S11" s="716"/>
      <c r="T11" s="716"/>
      <c r="U11" s="716"/>
      <c r="V11" s="716"/>
      <c r="W11" s="716"/>
      <c r="X11" s="716"/>
      <c r="Y11" s="716"/>
      <c r="Z11" s="716"/>
      <c r="AA11" s="716"/>
      <c r="AB11" s="716"/>
      <c r="AC11" s="716"/>
      <c r="AD11" s="716"/>
      <c r="AE11" s="716"/>
      <c r="AF11" s="716"/>
      <c r="AG11" s="716"/>
      <c r="AH11" s="716"/>
      <c r="AI11" s="716"/>
      <c r="AJ11" s="716"/>
      <c r="AK11" s="521"/>
      <c r="AL11" s="521"/>
      <c r="AM11" s="521"/>
      <c r="AN11" s="521"/>
      <c r="AO11" s="521"/>
      <c r="AP11" s="718"/>
      <c r="AQ11" s="198"/>
      <c r="AR11" s="2"/>
    </row>
    <row r="12" spans="1:50" s="3" customFormat="1" ht="28.5" hidden="1" customHeight="1" x14ac:dyDescent="0.15">
      <c r="A12" s="182"/>
      <c r="B12" s="1"/>
      <c r="C12" s="573"/>
      <c r="D12" s="574"/>
      <c r="E12" s="734" t="s">
        <v>392</v>
      </c>
      <c r="F12" s="735"/>
      <c r="G12" s="735"/>
      <c r="H12" s="735"/>
      <c r="I12" s="735"/>
      <c r="J12" s="735"/>
      <c r="K12" s="735"/>
      <c r="L12" s="736"/>
      <c r="M12" s="737"/>
      <c r="N12" s="737"/>
      <c r="O12" s="737"/>
      <c r="P12" s="737"/>
      <c r="Q12" s="737"/>
      <c r="R12" s="737"/>
      <c r="S12" s="716"/>
      <c r="T12" s="716"/>
      <c r="U12" s="716"/>
      <c r="V12" s="716"/>
      <c r="W12" s="716"/>
      <c r="X12" s="716"/>
      <c r="Y12" s="716"/>
      <c r="Z12" s="716"/>
      <c r="AA12" s="716"/>
      <c r="AB12" s="716"/>
      <c r="AC12" s="716"/>
      <c r="AD12" s="716"/>
      <c r="AE12" s="716"/>
      <c r="AF12" s="716"/>
      <c r="AG12" s="716"/>
      <c r="AH12" s="716"/>
      <c r="AI12" s="716"/>
      <c r="AJ12" s="716"/>
      <c r="AK12" s="521"/>
      <c r="AL12" s="521"/>
      <c r="AM12" s="521"/>
      <c r="AN12" s="521"/>
      <c r="AO12" s="521"/>
      <c r="AP12" s="718"/>
      <c r="AQ12" s="198"/>
      <c r="AR12" s="2"/>
    </row>
    <row r="13" spans="1:50" s="3" customFormat="1" ht="28.5" hidden="1" customHeight="1" x14ac:dyDescent="0.15">
      <c r="A13" s="182"/>
      <c r="B13" s="1"/>
      <c r="C13" s="573"/>
      <c r="D13" s="574"/>
      <c r="E13" s="734" t="s">
        <v>393</v>
      </c>
      <c r="F13" s="735"/>
      <c r="G13" s="735"/>
      <c r="H13" s="735"/>
      <c r="I13" s="735"/>
      <c r="J13" s="735"/>
      <c r="K13" s="735"/>
      <c r="L13" s="736"/>
      <c r="M13" s="737"/>
      <c r="N13" s="737"/>
      <c r="O13" s="737"/>
      <c r="P13" s="737"/>
      <c r="Q13" s="737"/>
      <c r="R13" s="737"/>
      <c r="S13" s="716"/>
      <c r="T13" s="716"/>
      <c r="U13" s="716"/>
      <c r="V13" s="716"/>
      <c r="W13" s="716"/>
      <c r="X13" s="716"/>
      <c r="Y13" s="716"/>
      <c r="Z13" s="716"/>
      <c r="AA13" s="716"/>
      <c r="AB13" s="716"/>
      <c r="AC13" s="716"/>
      <c r="AD13" s="716"/>
      <c r="AE13" s="716"/>
      <c r="AF13" s="716"/>
      <c r="AG13" s="716"/>
      <c r="AH13" s="716"/>
      <c r="AI13" s="716"/>
      <c r="AJ13" s="716"/>
      <c r="AK13" s="521"/>
      <c r="AL13" s="521"/>
      <c r="AM13" s="521"/>
      <c r="AN13" s="521"/>
      <c r="AO13" s="521"/>
      <c r="AP13" s="718"/>
      <c r="AQ13" s="198"/>
      <c r="AR13" s="2"/>
    </row>
    <row r="14" spans="1:50" s="3" customFormat="1" ht="28.5" hidden="1" customHeight="1" thickBot="1" x14ac:dyDescent="0.2">
      <c r="A14" s="182"/>
      <c r="B14" s="1"/>
      <c r="C14" s="743"/>
      <c r="D14" s="744"/>
      <c r="E14" s="731" t="s">
        <v>394</v>
      </c>
      <c r="F14" s="732"/>
      <c r="G14" s="732"/>
      <c r="H14" s="732"/>
      <c r="I14" s="732"/>
      <c r="J14" s="732"/>
      <c r="K14" s="732"/>
      <c r="L14" s="733"/>
      <c r="M14" s="729"/>
      <c r="N14" s="729"/>
      <c r="O14" s="729"/>
      <c r="P14" s="729"/>
      <c r="Q14" s="729"/>
      <c r="R14" s="729"/>
      <c r="S14" s="729"/>
      <c r="T14" s="729"/>
      <c r="U14" s="729"/>
      <c r="V14" s="729"/>
      <c r="W14" s="729"/>
      <c r="X14" s="729"/>
      <c r="Y14" s="762"/>
      <c r="Z14" s="762"/>
      <c r="AA14" s="762"/>
      <c r="AB14" s="762"/>
      <c r="AC14" s="762"/>
      <c r="AD14" s="762"/>
      <c r="AE14" s="730" t="str">
        <f>IF(AND('その6（非公表）'!AH8="",'その6（非公表）'!AH9=""),"",IF('その6（非公表）'!AH8="",'その6（非公表）'!AH9,IF('その6（非公表）'!AH9="",'その6（非公表）'!AH8,'その6（非公表）'!AH8+'その6（非公表）'!AH9)))</f>
        <v/>
      </c>
      <c r="AF14" s="730"/>
      <c r="AG14" s="730"/>
      <c r="AH14" s="730"/>
      <c r="AI14" s="730"/>
      <c r="AJ14" s="730"/>
      <c r="AK14" s="721"/>
      <c r="AL14" s="721"/>
      <c r="AM14" s="721"/>
      <c r="AN14" s="721"/>
      <c r="AO14" s="721"/>
      <c r="AP14" s="722"/>
      <c r="AQ14" s="198"/>
      <c r="AR14" s="2"/>
    </row>
    <row r="15" spans="1:50" s="3" customFormat="1" ht="28.5" hidden="1" customHeight="1" thickTop="1" thickBot="1" x14ac:dyDescent="0.2">
      <c r="A15" s="182"/>
      <c r="B15" s="1"/>
      <c r="C15" s="751" t="s">
        <v>395</v>
      </c>
      <c r="D15" s="752"/>
      <c r="E15" s="752"/>
      <c r="F15" s="752"/>
      <c r="G15" s="752"/>
      <c r="H15" s="752"/>
      <c r="I15" s="752"/>
      <c r="J15" s="752"/>
      <c r="K15" s="752"/>
      <c r="L15" s="753"/>
      <c r="M15" s="747">
        <f>SUM(M7:R14)</f>
        <v>0</v>
      </c>
      <c r="N15" s="747"/>
      <c r="O15" s="747"/>
      <c r="P15" s="747"/>
      <c r="Q15" s="747"/>
      <c r="R15" s="747"/>
      <c r="S15" s="747">
        <f>SUM(S7:X14)</f>
        <v>0</v>
      </c>
      <c r="T15" s="747"/>
      <c r="U15" s="747"/>
      <c r="V15" s="747"/>
      <c r="W15" s="747"/>
      <c r="X15" s="747"/>
      <c r="Y15" s="747">
        <f>SUM(Y7:AD14)</f>
        <v>0</v>
      </c>
      <c r="Z15" s="747"/>
      <c r="AA15" s="747"/>
      <c r="AB15" s="747"/>
      <c r="AC15" s="747"/>
      <c r="AD15" s="747"/>
      <c r="AE15" s="728">
        <f>SUM(AE7:AJ14)</f>
        <v>0</v>
      </c>
      <c r="AF15" s="719"/>
      <c r="AG15" s="719"/>
      <c r="AH15" s="719"/>
      <c r="AI15" s="719"/>
      <c r="AJ15" s="719"/>
      <c r="AK15" s="719"/>
      <c r="AL15" s="719"/>
      <c r="AM15" s="719"/>
      <c r="AN15" s="719"/>
      <c r="AO15" s="719"/>
      <c r="AP15" s="720"/>
      <c r="AQ15" s="198"/>
      <c r="AR15" s="2"/>
    </row>
    <row r="16" spans="1:50" s="3" customFormat="1" ht="12" x14ac:dyDescent="0.15">
      <c r="A16" s="182"/>
      <c r="B16" s="1"/>
      <c r="C16" s="1"/>
      <c r="D16" s="213"/>
      <c r="E16" s="213"/>
      <c r="F16" s="213"/>
      <c r="G16" s="213"/>
      <c r="H16" s="213"/>
      <c r="I16" s="213"/>
      <c r="J16" s="213"/>
      <c r="K16" s="1"/>
      <c r="L16" s="1"/>
      <c r="M16" s="261"/>
      <c r="N16" s="198"/>
      <c r="O16" s="198"/>
      <c r="P16" s="198"/>
      <c r="Q16" s="198"/>
      <c r="R16" s="198"/>
      <c r="S16" s="261"/>
      <c r="T16" s="198"/>
      <c r="U16" s="198"/>
      <c r="V16" s="198"/>
      <c r="W16" s="198"/>
      <c r="X16" s="198"/>
      <c r="Y16" s="261"/>
      <c r="Z16" s="198"/>
      <c r="AA16" s="198"/>
      <c r="AB16" s="198"/>
      <c r="AC16" s="198"/>
      <c r="AD16" s="198"/>
      <c r="AE16" s="261"/>
      <c r="AF16" s="198"/>
      <c r="AG16" s="198"/>
      <c r="AH16" s="198"/>
      <c r="AI16" s="198"/>
      <c r="AJ16" s="198"/>
      <c r="AK16" s="198"/>
      <c r="AL16" s="198"/>
      <c r="AM16" s="198"/>
      <c r="AN16" s="198"/>
      <c r="AO16" s="198"/>
      <c r="AP16" s="198"/>
      <c r="AQ16" s="198"/>
      <c r="AR16" s="2"/>
    </row>
    <row r="17" spans="1:50" s="3" customFormat="1" ht="12.75" hidden="1" thickBot="1" x14ac:dyDescent="0.2">
      <c r="A17" s="182"/>
      <c r="B17" s="1"/>
      <c r="C17" s="1" t="s">
        <v>413</v>
      </c>
      <c r="D17" s="213"/>
      <c r="E17" s="213"/>
      <c r="F17" s="213"/>
      <c r="G17" s="213"/>
      <c r="H17" s="213"/>
      <c r="I17" s="213"/>
      <c r="J17" s="213"/>
      <c r="K17" s="1"/>
      <c r="L17" s="1"/>
      <c r="M17" s="261"/>
      <c r="N17" s="198"/>
      <c r="O17" s="198"/>
      <c r="P17" s="198"/>
      <c r="Q17" s="198"/>
      <c r="R17" s="198"/>
      <c r="S17" s="261"/>
      <c r="T17" s="198"/>
      <c r="U17" s="198"/>
      <c r="V17" s="198"/>
      <c r="W17" s="198"/>
      <c r="X17" s="198"/>
      <c r="Y17" s="261"/>
      <c r="Z17" s="198"/>
      <c r="AA17" s="198"/>
      <c r="AB17" s="198"/>
      <c r="AC17" s="198"/>
      <c r="AD17" s="198"/>
      <c r="AE17" s="261"/>
      <c r="AF17" s="198"/>
      <c r="AG17" s="198"/>
      <c r="AH17" s="198"/>
      <c r="AI17" s="198"/>
      <c r="AJ17" s="198"/>
      <c r="AK17" s="198"/>
      <c r="AL17" s="198"/>
      <c r="AM17" s="198"/>
      <c r="AN17" s="198"/>
      <c r="AO17" s="198"/>
      <c r="AP17" s="198"/>
      <c r="AQ17" s="198"/>
      <c r="AR17" s="2"/>
    </row>
    <row r="18" spans="1:50" s="3" customFormat="1" ht="13.5" hidden="1" customHeight="1" x14ac:dyDescent="0.15">
      <c r="A18" s="182"/>
      <c r="B18" s="1"/>
      <c r="C18" s="615"/>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7"/>
      <c r="AQ18" s="291"/>
      <c r="AR18" s="2"/>
      <c r="AS18" s="1"/>
    </row>
    <row r="19" spans="1:50" s="3" customFormat="1" ht="13.5" hidden="1" customHeight="1" x14ac:dyDescent="0.15">
      <c r="A19" s="182"/>
      <c r="B19" s="1"/>
      <c r="C19" s="618"/>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20"/>
      <c r="AQ19" s="291"/>
      <c r="AR19" s="2"/>
      <c r="AS19" s="1"/>
    </row>
    <row r="20" spans="1:50" s="3" customFormat="1" ht="13.5" hidden="1" customHeight="1" x14ac:dyDescent="0.15">
      <c r="A20" s="182"/>
      <c r="B20" s="1"/>
      <c r="C20" s="618"/>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20"/>
      <c r="AQ20" s="291"/>
      <c r="AR20" s="2"/>
      <c r="AS20" s="1"/>
    </row>
    <row r="21" spans="1:50" s="3" customFormat="1" ht="13.5" hidden="1" customHeight="1" x14ac:dyDescent="0.15">
      <c r="A21" s="182"/>
      <c r="B21" s="1"/>
      <c r="C21" s="618"/>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20"/>
      <c r="AQ21" s="291"/>
      <c r="AR21" s="2"/>
      <c r="AS21" s="1"/>
    </row>
    <row r="22" spans="1:50" s="3" customFormat="1" ht="13.5" hidden="1" customHeight="1" x14ac:dyDescent="0.15">
      <c r="A22" s="182"/>
      <c r="B22" s="1"/>
      <c r="C22" s="618"/>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20"/>
      <c r="AQ22" s="291"/>
      <c r="AR22" s="2"/>
      <c r="AS22" s="1"/>
    </row>
    <row r="23" spans="1:50" s="3" customFormat="1" ht="13.5" hidden="1" customHeight="1" x14ac:dyDescent="0.15">
      <c r="A23" s="182"/>
      <c r="B23" s="1"/>
      <c r="C23" s="618"/>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20"/>
      <c r="AQ23" s="291"/>
      <c r="AR23" s="2"/>
      <c r="AS23" s="1"/>
    </row>
    <row r="24" spans="1:50" s="3" customFormat="1" ht="13.5" hidden="1" customHeight="1" thickBot="1" x14ac:dyDescent="0.2">
      <c r="A24" s="182"/>
      <c r="B24" s="1"/>
      <c r="C24" s="621"/>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2"/>
      <c r="AM24" s="622"/>
      <c r="AN24" s="622"/>
      <c r="AO24" s="622"/>
      <c r="AP24" s="623"/>
      <c r="AQ24" s="291"/>
      <c r="AR24" s="2"/>
      <c r="AS24" s="1"/>
    </row>
    <row r="25" spans="1:50" s="3" customFormat="1" ht="12" hidden="1" x14ac:dyDescent="0.15">
      <c r="A25" s="182"/>
      <c r="B25" s="1"/>
      <c r="C25" s="262"/>
      <c r="D25" s="262"/>
      <c r="E25" s="262"/>
      <c r="F25" s="262"/>
      <c r="G25" s="262"/>
      <c r="H25" s="262"/>
      <c r="I25" s="262"/>
      <c r="J25" s="262"/>
      <c r="K25" s="262"/>
      <c r="L25" s="262"/>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2"/>
      <c r="AS25" s="1"/>
    </row>
    <row r="26" spans="1:50" s="3" customFormat="1" ht="18" customHeight="1" x14ac:dyDescent="0.15">
      <c r="A26" s="182"/>
      <c r="B26" s="1"/>
      <c r="C26" s="1" t="s">
        <v>396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63"/>
      <c r="AQ26" s="263"/>
      <c r="AR26" s="2"/>
      <c r="AS26" s="198"/>
    </row>
    <row r="27" spans="1:50" s="3" customFormat="1" ht="12.75" thickBot="1" x14ac:dyDescent="0.2">
      <c r="A27" s="182"/>
      <c r="B27" s="1"/>
      <c r="C27" s="262"/>
      <c r="D27" s="262"/>
      <c r="E27" s="262"/>
      <c r="F27" s="262"/>
      <c r="G27" s="262"/>
      <c r="H27" s="262"/>
      <c r="I27" s="262"/>
      <c r="J27" s="262"/>
      <c r="K27" s="262"/>
      <c r="L27" s="262"/>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28" t="s">
        <v>412</v>
      </c>
      <c r="AQ27" s="28"/>
      <c r="AR27" s="2"/>
      <c r="AS27" s="1"/>
    </row>
    <row r="28" spans="1:50" s="3" customFormat="1" ht="24" customHeight="1" thickBot="1" x14ac:dyDescent="0.2">
      <c r="A28" s="182"/>
      <c r="B28" s="1"/>
      <c r="C28" s="746"/>
      <c r="D28" s="723"/>
      <c r="E28" s="723"/>
      <c r="F28" s="723"/>
      <c r="G28" s="723"/>
      <c r="H28" s="723"/>
      <c r="I28" s="723"/>
      <c r="J28" s="723"/>
      <c r="K28" s="723"/>
      <c r="L28" s="724"/>
      <c r="M28" s="725">
        <f>IF(M6="","",M6)</f>
        <v>2020</v>
      </c>
      <c r="N28" s="726"/>
      <c r="O28" s="726"/>
      <c r="P28" s="723" t="s">
        <v>415</v>
      </c>
      <c r="Q28" s="723"/>
      <c r="R28" s="724"/>
      <c r="S28" s="725">
        <f>IF(S6="","",S6)</f>
        <v>2021</v>
      </c>
      <c r="T28" s="726"/>
      <c r="U28" s="726"/>
      <c r="V28" s="723" t="s">
        <v>415</v>
      </c>
      <c r="W28" s="723"/>
      <c r="X28" s="724"/>
      <c r="Y28" s="725">
        <f>IF(Y6="","",Y6)</f>
        <v>2022</v>
      </c>
      <c r="Z28" s="726"/>
      <c r="AA28" s="726"/>
      <c r="AB28" s="723" t="s">
        <v>415</v>
      </c>
      <c r="AC28" s="723"/>
      <c r="AD28" s="724"/>
      <c r="AE28" s="725">
        <f>IF(AE6="","",AE6)</f>
        <v>2023</v>
      </c>
      <c r="AF28" s="726"/>
      <c r="AG28" s="726"/>
      <c r="AH28" s="723" t="s">
        <v>415</v>
      </c>
      <c r="AI28" s="723"/>
      <c r="AJ28" s="724"/>
      <c r="AK28" s="725">
        <f>IF(AK6="","",AK6)</f>
        <v>2024</v>
      </c>
      <c r="AL28" s="726"/>
      <c r="AM28" s="726"/>
      <c r="AN28" s="723" t="s">
        <v>416</v>
      </c>
      <c r="AO28" s="723"/>
      <c r="AP28" s="727"/>
      <c r="AQ28" s="198"/>
      <c r="AR28" s="2"/>
      <c r="AS28" s="1"/>
      <c r="AT28" s="3">
        <v>2020</v>
      </c>
      <c r="AU28" s="3">
        <v>2021</v>
      </c>
      <c r="AV28" s="3">
        <v>2022</v>
      </c>
      <c r="AW28" s="3">
        <v>2023</v>
      </c>
      <c r="AX28" s="3">
        <v>2024</v>
      </c>
    </row>
    <row r="29" spans="1:50" s="3" customFormat="1" ht="45" customHeight="1" thickTop="1" thickBot="1" x14ac:dyDescent="0.2">
      <c r="A29" s="182"/>
      <c r="B29" s="1"/>
      <c r="C29" s="738" t="s">
        <v>397</v>
      </c>
      <c r="D29" s="739"/>
      <c r="E29" s="739"/>
      <c r="F29" s="739"/>
      <c r="G29" s="739"/>
      <c r="H29" s="739"/>
      <c r="I29" s="739"/>
      <c r="J29" s="739"/>
      <c r="K29" s="739"/>
      <c r="L29" s="740"/>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c r="AJ29" s="715"/>
      <c r="AK29" s="715"/>
      <c r="AL29" s="715"/>
      <c r="AM29" s="715"/>
      <c r="AN29" s="715"/>
      <c r="AO29" s="715"/>
      <c r="AP29" s="717"/>
      <c r="AQ29" s="198"/>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82"/>
      <c r="B30" s="1"/>
      <c r="C30" s="262"/>
      <c r="D30" s="262"/>
      <c r="E30" s="262"/>
      <c r="F30" s="262"/>
      <c r="G30" s="262"/>
      <c r="H30" s="262"/>
      <c r="I30" s="262"/>
      <c r="J30" s="262"/>
      <c r="K30" s="262"/>
      <c r="L30" s="262"/>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264"/>
      <c r="AO30" s="198"/>
      <c r="AP30" s="417" t="str">
        <f>IF(COUNTIF(AT6:AX29,"×")&gt;0,AT31,"")</f>
        <v/>
      </c>
      <c r="AQ30" s="198"/>
      <c r="AR30" s="2"/>
      <c r="AS30" s="1"/>
    </row>
    <row r="31" spans="1:50" s="3" customFormat="1" ht="12.75" thickBot="1" x14ac:dyDescent="0.2">
      <c r="A31" s="182"/>
      <c r="B31" s="1"/>
      <c r="C31" s="1" t="s">
        <v>413</v>
      </c>
      <c r="D31" s="213"/>
      <c r="E31" s="213"/>
      <c r="F31" s="213"/>
      <c r="G31" s="213"/>
      <c r="H31" s="213"/>
      <c r="I31" s="213"/>
      <c r="J31" s="213"/>
      <c r="K31" s="1"/>
      <c r="L31" s="1"/>
      <c r="M31" s="261"/>
      <c r="N31" s="198"/>
      <c r="O31" s="198"/>
      <c r="P31" s="198"/>
      <c r="Q31" s="198"/>
      <c r="R31" s="198"/>
      <c r="S31" s="261"/>
      <c r="T31" s="198"/>
      <c r="U31" s="198"/>
      <c r="V31" s="198"/>
      <c r="W31" s="198"/>
      <c r="X31" s="198"/>
      <c r="Y31" s="261"/>
      <c r="Z31" s="198"/>
      <c r="AA31" s="198"/>
      <c r="AB31" s="198"/>
      <c r="AC31" s="198"/>
      <c r="AD31" s="198"/>
      <c r="AE31" s="261"/>
      <c r="AF31" s="198"/>
      <c r="AG31" s="198"/>
      <c r="AH31" s="198"/>
      <c r="AI31" s="198"/>
      <c r="AJ31" s="198"/>
      <c r="AK31" s="198"/>
      <c r="AL31" s="198"/>
      <c r="AM31" s="198"/>
      <c r="AN31" s="198"/>
      <c r="AO31" s="198"/>
      <c r="AP31" s="198"/>
      <c r="AQ31" s="198"/>
      <c r="AR31" s="2"/>
      <c r="AT31" s="3" t="s">
        <v>555</v>
      </c>
    </row>
    <row r="32" spans="1:50" s="3" customFormat="1" ht="13.5" customHeight="1" x14ac:dyDescent="0.15">
      <c r="A32" s="182"/>
      <c r="B32" s="1"/>
      <c r="C32" s="615"/>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7"/>
      <c r="AQ32" s="291"/>
      <c r="AR32" s="2"/>
      <c r="AS32" s="1"/>
    </row>
    <row r="33" spans="1:45" s="3" customFormat="1" ht="13.5" customHeight="1" x14ac:dyDescent="0.15">
      <c r="A33" s="182"/>
      <c r="B33" s="1"/>
      <c r="C33" s="618"/>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20"/>
      <c r="AQ33" s="291"/>
      <c r="AR33" s="2"/>
      <c r="AS33" s="1"/>
    </row>
    <row r="34" spans="1:45" s="3" customFormat="1" ht="13.5" customHeight="1" x14ac:dyDescent="0.15">
      <c r="A34" s="182"/>
      <c r="B34" s="1"/>
      <c r="C34" s="618"/>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20"/>
      <c r="AQ34" s="291"/>
      <c r="AR34" s="2"/>
      <c r="AS34" s="1"/>
    </row>
    <row r="35" spans="1:45" s="3" customFormat="1" ht="13.5" customHeight="1" x14ac:dyDescent="0.15">
      <c r="A35" s="182"/>
      <c r="B35" s="1"/>
      <c r="C35" s="618"/>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20"/>
      <c r="AQ35" s="291"/>
      <c r="AR35" s="2"/>
      <c r="AS35" s="1"/>
    </row>
    <row r="36" spans="1:45" s="3" customFormat="1" ht="13.5" customHeight="1" x14ac:dyDescent="0.15">
      <c r="A36" s="182"/>
      <c r="B36" s="1"/>
      <c r="C36" s="618"/>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20"/>
      <c r="AQ36" s="291"/>
      <c r="AR36" s="2"/>
      <c r="AS36" s="1"/>
    </row>
    <row r="37" spans="1:45" s="3" customFormat="1" ht="13.5" customHeight="1" x14ac:dyDescent="0.15">
      <c r="A37" s="182"/>
      <c r="B37" s="1"/>
      <c r="C37" s="618"/>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20"/>
      <c r="AQ37" s="291"/>
      <c r="AR37" s="2"/>
      <c r="AS37" s="1"/>
    </row>
    <row r="38" spans="1:45" s="3" customFormat="1" ht="13.5" customHeight="1" thickBot="1" x14ac:dyDescent="0.2">
      <c r="A38" s="182"/>
      <c r="B38" s="1"/>
      <c r="C38" s="621"/>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c r="AO38" s="622"/>
      <c r="AP38" s="623"/>
      <c r="AQ38" s="291"/>
      <c r="AR38" s="2"/>
      <c r="AS38" s="1"/>
    </row>
    <row r="39" spans="1:45" s="3" customFormat="1" ht="12" x14ac:dyDescent="0.15">
      <c r="A39" s="182"/>
      <c r="B39" s="1"/>
      <c r="C39" s="262"/>
      <c r="D39" s="262"/>
      <c r="E39" s="262"/>
      <c r="F39" s="262"/>
      <c r="G39" s="262"/>
      <c r="H39" s="262"/>
      <c r="I39" s="262"/>
      <c r="J39" s="262"/>
      <c r="K39" s="262"/>
      <c r="L39" s="262"/>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
      <c r="AS39" s="1"/>
    </row>
    <row r="40" spans="1:45" s="3" customFormat="1" ht="12" x14ac:dyDescent="0.15">
      <c r="A40" s="182"/>
      <c r="B40" s="1"/>
      <c r="C40" s="262"/>
      <c r="D40" s="262"/>
      <c r="E40" s="262"/>
      <c r="F40" s="262"/>
      <c r="G40" s="262"/>
      <c r="H40" s="262"/>
      <c r="I40" s="262"/>
      <c r="J40" s="262"/>
      <c r="K40" s="262"/>
      <c r="L40" s="262"/>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
      <c r="AS40" s="1"/>
    </row>
    <row r="41" spans="1:45" s="3" customFormat="1" ht="12" x14ac:dyDescent="0.15">
      <c r="A41" s="182"/>
      <c r="B41" s="1"/>
      <c r="C41" s="262"/>
      <c r="D41" s="262"/>
      <c r="E41" s="262"/>
      <c r="F41" s="262"/>
      <c r="G41" s="262"/>
      <c r="H41" s="262"/>
      <c r="I41" s="262"/>
      <c r="J41" s="262"/>
      <c r="K41" s="262"/>
      <c r="L41" s="262"/>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2"/>
      <c r="AS41" s="1"/>
    </row>
    <row r="42" spans="1:45" s="3" customFormat="1" ht="12" x14ac:dyDescent="0.15">
      <c r="A42" s="182"/>
      <c r="B42" s="1"/>
      <c r="C42" s="262"/>
      <c r="D42" s="262"/>
      <c r="E42" s="262"/>
      <c r="F42" s="262"/>
      <c r="G42" s="262"/>
      <c r="H42" s="262"/>
      <c r="I42" s="262"/>
      <c r="J42" s="262"/>
      <c r="K42" s="262"/>
      <c r="L42" s="262"/>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2"/>
      <c r="AS42" s="1"/>
    </row>
    <row r="43" spans="1:45" s="3" customFormat="1" ht="12" x14ac:dyDescent="0.15">
      <c r="A43" s="182"/>
      <c r="B43" s="1"/>
      <c r="C43" s="262"/>
      <c r="D43" s="262"/>
      <c r="E43" s="262"/>
      <c r="F43" s="262"/>
      <c r="G43" s="262"/>
      <c r="H43" s="262"/>
      <c r="I43" s="262"/>
      <c r="J43" s="262"/>
      <c r="K43" s="262"/>
      <c r="L43" s="262"/>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2"/>
      <c r="AS43" s="1"/>
    </row>
    <row r="44" spans="1:45" s="3" customFormat="1" ht="12" x14ac:dyDescent="0.15">
      <c r="A44" s="182"/>
      <c r="B44" s="1"/>
      <c r="C44" s="262"/>
      <c r="D44" s="262"/>
      <c r="E44" s="262"/>
      <c r="F44" s="262"/>
      <c r="G44" s="262"/>
      <c r="H44" s="262"/>
      <c r="I44" s="262"/>
      <c r="J44" s="262"/>
      <c r="K44" s="262"/>
      <c r="L44" s="262"/>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2"/>
      <c r="AS44" s="1"/>
    </row>
    <row r="45" spans="1:45" s="3" customFormat="1" ht="12" x14ac:dyDescent="0.15">
      <c r="A45" s="182"/>
      <c r="B45" s="1"/>
      <c r="C45" s="262"/>
      <c r="D45" s="262"/>
      <c r="E45" s="262"/>
      <c r="F45" s="262"/>
      <c r="G45" s="262"/>
      <c r="H45" s="262"/>
      <c r="I45" s="262"/>
      <c r="J45" s="262"/>
      <c r="K45" s="262"/>
      <c r="L45" s="262"/>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2"/>
      <c r="AS45" s="1"/>
    </row>
    <row r="46" spans="1:45" s="3" customFormat="1" ht="12" x14ac:dyDescent="0.15">
      <c r="A46" s="182"/>
      <c r="B46" s="1"/>
      <c r="C46" s="262"/>
      <c r="D46" s="262"/>
      <c r="E46" s="262"/>
      <c r="F46" s="262"/>
      <c r="G46" s="262"/>
      <c r="H46" s="262"/>
      <c r="I46" s="262"/>
      <c r="J46" s="262"/>
      <c r="K46" s="262"/>
      <c r="L46" s="262"/>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2"/>
      <c r="AS46" s="1"/>
    </row>
    <row r="47" spans="1:45" s="3" customFormat="1" ht="12" x14ac:dyDescent="0.15">
      <c r="A47" s="182"/>
      <c r="B47" s="1"/>
      <c r="C47" s="262"/>
      <c r="D47" s="262"/>
      <c r="E47" s="262"/>
      <c r="F47" s="262"/>
      <c r="G47" s="262"/>
      <c r="H47" s="262"/>
      <c r="I47" s="262"/>
      <c r="J47" s="262"/>
      <c r="K47" s="262"/>
      <c r="L47" s="262"/>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2"/>
      <c r="AS47" s="1"/>
    </row>
    <row r="48" spans="1:45" s="3" customFormat="1" ht="12" x14ac:dyDescent="0.15">
      <c r="A48" s="182"/>
      <c r="B48" s="1"/>
      <c r="C48" s="262"/>
      <c r="D48" s="262"/>
      <c r="E48" s="262"/>
      <c r="F48" s="262"/>
      <c r="G48" s="262"/>
      <c r="H48" s="262"/>
      <c r="I48" s="262"/>
      <c r="J48" s="262"/>
      <c r="K48" s="262"/>
      <c r="L48" s="262"/>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2"/>
      <c r="AS48" s="1"/>
    </row>
    <row r="49" spans="1:50" s="3" customFormat="1" ht="12" x14ac:dyDescent="0.15">
      <c r="A49" s="182"/>
      <c r="B49" s="1"/>
      <c r="C49" s="262"/>
      <c r="D49" s="262"/>
      <c r="E49" s="262"/>
      <c r="F49" s="262"/>
      <c r="G49" s="262"/>
      <c r="H49" s="262"/>
      <c r="I49" s="262"/>
      <c r="J49" s="262"/>
      <c r="K49" s="262"/>
      <c r="L49" s="262"/>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2"/>
      <c r="AS49" s="1"/>
    </row>
    <row r="50" spans="1:50" s="3" customFormat="1" ht="12" x14ac:dyDescent="0.15">
      <c r="A50" s="182"/>
      <c r="B50" s="1"/>
      <c r="C50" s="262"/>
      <c r="D50" s="262"/>
      <c r="E50" s="262"/>
      <c r="F50" s="262"/>
      <c r="G50" s="262"/>
      <c r="H50" s="262"/>
      <c r="I50" s="262"/>
      <c r="J50" s="262"/>
      <c r="K50" s="262"/>
      <c r="L50" s="262"/>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2"/>
      <c r="AS50" s="1"/>
    </row>
    <row r="51" spans="1:50" s="3" customFormat="1" ht="12" x14ac:dyDescent="0.15">
      <c r="A51" s="182"/>
      <c r="B51" s="1"/>
      <c r="C51" s="262"/>
      <c r="D51" s="262"/>
      <c r="E51" s="262"/>
      <c r="F51" s="262"/>
      <c r="G51" s="262"/>
      <c r="H51" s="262"/>
      <c r="I51" s="262"/>
      <c r="J51" s="262"/>
      <c r="K51" s="262"/>
      <c r="L51" s="262"/>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
      <c r="AS51" s="1"/>
    </row>
    <row r="52" spans="1:50" s="3" customFormat="1" ht="12" x14ac:dyDescent="0.15">
      <c r="A52" s="182"/>
      <c r="B52" s="1"/>
      <c r="C52" s="262"/>
      <c r="D52" s="262"/>
      <c r="E52" s="262"/>
      <c r="F52" s="262"/>
      <c r="G52" s="262"/>
      <c r="H52" s="262"/>
      <c r="I52" s="262"/>
      <c r="J52" s="262"/>
      <c r="K52" s="262"/>
      <c r="L52" s="262"/>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
      <c r="AS52" s="1"/>
    </row>
    <row r="53" spans="1:50" s="3" customFormat="1" ht="12" x14ac:dyDescent="0.15">
      <c r="A53" s="182"/>
      <c r="B53" s="1"/>
      <c r="C53" s="262"/>
      <c r="D53" s="262"/>
      <c r="E53" s="262"/>
      <c r="F53" s="262"/>
      <c r="G53" s="262"/>
      <c r="H53" s="262"/>
      <c r="I53" s="262"/>
      <c r="J53" s="262"/>
      <c r="K53" s="262"/>
      <c r="L53" s="262"/>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2"/>
      <c r="AS53" s="1"/>
    </row>
    <row r="54" spans="1:50" s="3" customFormat="1" ht="12" x14ac:dyDescent="0.15">
      <c r="A54" s="182"/>
      <c r="B54" s="1"/>
      <c r="C54" s="262"/>
      <c r="D54" s="262"/>
      <c r="E54" s="262"/>
      <c r="F54" s="262"/>
      <c r="G54" s="262"/>
      <c r="H54" s="262"/>
      <c r="I54" s="262"/>
      <c r="J54" s="262"/>
      <c r="K54" s="262"/>
      <c r="L54" s="262"/>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2"/>
      <c r="AS54" s="1"/>
    </row>
    <row r="55" spans="1:50" s="3" customFormat="1" ht="12" x14ac:dyDescent="0.15">
      <c r="A55" s="182"/>
      <c r="B55" s="1"/>
      <c r="C55" s="262"/>
      <c r="D55" s="262"/>
      <c r="E55" s="262"/>
      <c r="F55" s="262"/>
      <c r="G55" s="262"/>
      <c r="H55" s="262"/>
      <c r="I55" s="262"/>
      <c r="J55" s="262"/>
      <c r="K55" s="262"/>
      <c r="L55" s="262"/>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2"/>
      <c r="AS55" s="1"/>
    </row>
    <row r="56" spans="1:50" s="3" customFormat="1" ht="12" x14ac:dyDescent="0.15">
      <c r="A56" s="182"/>
      <c r="B56" s="1"/>
      <c r="C56" s="262"/>
      <c r="D56" s="262"/>
      <c r="E56" s="262"/>
      <c r="F56" s="262"/>
      <c r="G56" s="262"/>
      <c r="H56" s="262"/>
      <c r="I56" s="262"/>
      <c r="J56" s="262"/>
      <c r="K56" s="262"/>
      <c r="L56" s="262"/>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2"/>
      <c r="AS56" s="1"/>
    </row>
    <row r="57" spans="1:50" s="3" customFormat="1" ht="12" x14ac:dyDescent="0.15">
      <c r="A57" s="182"/>
      <c r="B57" s="1"/>
      <c r="C57" s="262"/>
      <c r="D57" s="262"/>
      <c r="E57" s="262"/>
      <c r="F57" s="262"/>
      <c r="G57" s="262"/>
      <c r="H57" s="262"/>
      <c r="I57" s="262"/>
      <c r="J57" s="262"/>
      <c r="K57" s="262"/>
      <c r="L57" s="262"/>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2"/>
      <c r="AS57" s="1"/>
    </row>
    <row r="58" spans="1:50" s="3" customFormat="1" ht="12" x14ac:dyDescent="0.15">
      <c r="A58" s="182"/>
      <c r="B58" s="1"/>
      <c r="C58" s="262"/>
      <c r="D58" s="262"/>
      <c r="E58" s="262"/>
      <c r="F58" s="262"/>
      <c r="G58" s="262"/>
      <c r="H58" s="262"/>
      <c r="I58" s="262"/>
      <c r="J58" s="262"/>
      <c r="K58" s="262"/>
      <c r="L58" s="262"/>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2"/>
      <c r="AS58" s="1"/>
    </row>
    <row r="59" spans="1:50" s="3" customFormat="1" ht="12" x14ac:dyDescent="0.15">
      <c r="A59" s="182"/>
      <c r="B59" s="1"/>
      <c r="C59" s="262"/>
      <c r="D59" s="262"/>
      <c r="E59" s="262"/>
      <c r="F59" s="262"/>
      <c r="G59" s="262"/>
      <c r="H59" s="262"/>
      <c r="I59" s="262"/>
      <c r="J59" s="262"/>
      <c r="K59" s="262"/>
      <c r="L59" s="26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2"/>
      <c r="AS59" s="1"/>
    </row>
    <row r="60" spans="1:50" s="3" customFormat="1" ht="12" x14ac:dyDescent="0.15">
      <c r="A60" s="182"/>
      <c r="B60" s="1"/>
      <c r="C60" s="262"/>
      <c r="D60" s="262"/>
      <c r="E60" s="262"/>
      <c r="F60" s="262"/>
      <c r="G60" s="262"/>
      <c r="H60" s="262"/>
      <c r="I60" s="262"/>
      <c r="J60" s="262"/>
      <c r="K60" s="262"/>
      <c r="L60" s="262"/>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8" t="s">
        <v>573</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ztAL8HtISrx9ei6jX0H/Ava31QOUtoewi2mdzEIS+Kq/HOfBXEcbce/hzLfNKATEqOjuT0rtZVK5DGIp96KUzA==" saltValue="C1lCxeT1GeKFggip9wCAbA==" spinCount="100000" sheet="1" selectLockedCells="1"/>
  <mergeCells count="85">
    <mergeCell ref="Y6:AA6"/>
    <mergeCell ref="Y15:AD15"/>
    <mergeCell ref="Y10:AD10"/>
    <mergeCell ref="S29:X29"/>
    <mergeCell ref="S11:X11"/>
    <mergeCell ref="Y13:AD13"/>
    <mergeCell ref="Y14:AD14"/>
    <mergeCell ref="AB28:AD28"/>
    <mergeCell ref="Y28:AA28"/>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31" priority="11">
      <formula>AND($M$7&gt;0,$AT$7="×")</formula>
    </cfRule>
  </conditionalFormatting>
  <conditionalFormatting sqref="S7">
    <cfRule type="expression" dxfId="30" priority="10">
      <formula>AND($S$7&gt;0,$AU$7="×")</formula>
    </cfRule>
  </conditionalFormatting>
  <conditionalFormatting sqref="Y7">
    <cfRule type="expression" dxfId="29" priority="9">
      <formula>AND($Y$7&gt;0,$AV$7="×")</formula>
    </cfRule>
  </conditionalFormatting>
  <conditionalFormatting sqref="AE7">
    <cfRule type="expression" dxfId="28" priority="8">
      <formula>AND($AE$7&gt;0,$AW$7="×")</formula>
    </cfRule>
  </conditionalFormatting>
  <conditionalFormatting sqref="AK7">
    <cfRule type="expression" dxfId="27" priority="7">
      <formula>AND($AK$7&gt;0,$AX$7="×")</formula>
    </cfRule>
  </conditionalFormatting>
  <conditionalFormatting sqref="M29">
    <cfRule type="expression" dxfId="26" priority="6">
      <formula>AND($M$29&gt;0,$AT$29="×")</formula>
    </cfRule>
  </conditionalFormatting>
  <conditionalFormatting sqref="S29">
    <cfRule type="expression" dxfId="25" priority="5">
      <formula>AND($S$29&gt;0,$AU$29="×")</formula>
    </cfRule>
  </conditionalFormatting>
  <conditionalFormatting sqref="Y29">
    <cfRule type="expression" dxfId="24" priority="4">
      <formula>AND($Y$29&gt;0,$AV$29="×")</formula>
    </cfRule>
  </conditionalFormatting>
  <conditionalFormatting sqref="AE29">
    <cfRule type="expression" dxfId="23" priority="3">
      <formula>AND($AE$29&gt;0,$AW$29="×")</formula>
    </cfRule>
  </conditionalFormatting>
  <conditionalFormatting sqref="AK29">
    <cfRule type="expression" dxfId="22" priority="2">
      <formula>AND($AK$29&gt;0,$AX$29="×")</formula>
    </cfRule>
  </conditionalFormatting>
  <conditionalFormatting sqref="AP30">
    <cfRule type="expression" dxfId="21"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55"/>
  <sheetViews>
    <sheetView showGridLines="0" view="pageBreakPreview" zoomScaleNormal="100" zoomScaleSheetLayoutView="100" workbookViewId="0">
      <selection activeCell="K8" sqref="K8"/>
    </sheetView>
  </sheetViews>
  <sheetFormatPr defaultColWidth="9" defaultRowHeight="13.5" x14ac:dyDescent="0.15"/>
  <cols>
    <col min="1" max="1" width="0.5" style="4" customWidth="1"/>
    <col min="2" max="4" width="1.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1.5" style="29" customWidth="1"/>
    <col min="18" max="18" width="0.5" style="29" customWidth="1"/>
    <col min="19" max="22" width="9" style="4"/>
    <col min="23" max="23" width="9" style="30"/>
    <col min="24" max="24" width="11.375" style="4" customWidth="1"/>
    <col min="25" max="16384" width="9" style="4"/>
  </cols>
  <sheetData>
    <row r="1" spans="1:24" ht="10.5" customHeight="1" x14ac:dyDescent="0.15">
      <c r="A1" s="204" t="s">
        <v>367</v>
      </c>
      <c r="B1" s="204"/>
      <c r="C1" s="124"/>
      <c r="D1" s="125"/>
      <c r="E1" s="125"/>
      <c r="F1" s="125"/>
      <c r="G1" s="125"/>
      <c r="H1" s="125"/>
      <c r="I1" s="125"/>
      <c r="J1" s="125"/>
      <c r="K1" s="125"/>
      <c r="L1" s="125"/>
      <c r="M1" s="125"/>
      <c r="N1" s="125"/>
      <c r="O1" s="125"/>
      <c r="P1" s="126"/>
      <c r="Q1" s="126"/>
      <c r="R1" s="126"/>
      <c r="S1" s="10"/>
    </row>
    <row r="2" spans="1:24" ht="3" customHeight="1" x14ac:dyDescent="0.15">
      <c r="A2" s="179"/>
      <c r="B2" s="180"/>
      <c r="C2" s="7"/>
      <c r="D2" s="8"/>
      <c r="E2" s="8"/>
      <c r="F2" s="8"/>
      <c r="G2" s="8"/>
      <c r="H2" s="8"/>
      <c r="I2" s="8"/>
      <c r="J2" s="8"/>
      <c r="K2" s="8"/>
      <c r="L2" s="8"/>
      <c r="M2" s="8"/>
      <c r="N2" s="8"/>
      <c r="O2" s="8"/>
      <c r="P2" s="31"/>
      <c r="Q2" s="31"/>
      <c r="R2" s="107"/>
      <c r="S2" s="10"/>
    </row>
    <row r="3" spans="1:24" ht="10.5" customHeight="1" x14ac:dyDescent="0.15">
      <c r="A3" s="182"/>
      <c r="B3" s="1"/>
      <c r="C3" s="167"/>
      <c r="D3" s="10"/>
      <c r="E3" s="10"/>
      <c r="F3" s="10"/>
      <c r="G3" s="10"/>
      <c r="H3" s="10"/>
      <c r="I3" s="10"/>
      <c r="J3" s="10"/>
      <c r="K3" s="10"/>
      <c r="L3" s="10"/>
      <c r="M3" s="10"/>
      <c r="N3" s="10"/>
      <c r="O3" s="10"/>
      <c r="P3" s="32"/>
      <c r="Q3" s="32"/>
      <c r="R3" s="108"/>
      <c r="S3" s="10"/>
    </row>
    <row r="4" spans="1:24" x14ac:dyDescent="0.15">
      <c r="A4" s="128"/>
      <c r="B4" s="167"/>
      <c r="C4" s="1" t="s">
        <v>543</v>
      </c>
      <c r="D4" s="10"/>
      <c r="E4" s="10"/>
      <c r="F4" s="10"/>
      <c r="G4" s="10"/>
      <c r="H4" s="10"/>
      <c r="I4" s="10"/>
      <c r="J4" s="10"/>
      <c r="K4" s="10"/>
      <c r="L4" s="10"/>
      <c r="M4" s="10"/>
      <c r="N4" s="10"/>
      <c r="O4" s="10"/>
      <c r="P4" s="32"/>
      <c r="Q4" s="32"/>
      <c r="R4" s="108"/>
      <c r="S4" s="10"/>
      <c r="U4" s="30"/>
      <c r="W4" s="4"/>
    </row>
    <row r="5" spans="1:24" ht="14.25" thickBot="1" x14ac:dyDescent="0.2">
      <c r="A5" s="11"/>
      <c r="B5" s="10"/>
      <c r="C5" s="12" t="s">
        <v>79</v>
      </c>
      <c r="D5" s="12"/>
      <c r="E5" s="12"/>
      <c r="F5" s="10"/>
      <c r="G5" s="10"/>
      <c r="H5" s="10"/>
      <c r="I5" s="12"/>
      <c r="J5" s="12"/>
      <c r="K5" s="10"/>
      <c r="L5" s="12"/>
      <c r="M5" s="12"/>
      <c r="N5" s="10"/>
      <c r="O5" s="10"/>
      <c r="P5" s="32"/>
      <c r="Q5" s="32"/>
      <c r="R5" s="108"/>
      <c r="S5" s="10"/>
      <c r="U5" s="30"/>
      <c r="W5" s="4"/>
    </row>
    <row r="6" spans="1:24" x14ac:dyDescent="0.15">
      <c r="A6" s="11"/>
      <c r="B6" s="10"/>
      <c r="C6" s="33"/>
      <c r="D6" s="792" t="s">
        <v>147</v>
      </c>
      <c r="E6" s="792"/>
      <c r="F6" s="792"/>
      <c r="G6" s="792"/>
      <c r="H6" s="792"/>
      <c r="I6" s="792"/>
      <c r="J6" s="34"/>
      <c r="K6" s="789" t="s">
        <v>139</v>
      </c>
      <c r="L6" s="768" t="s">
        <v>148</v>
      </c>
      <c r="M6" s="768"/>
      <c r="N6" s="785" t="s">
        <v>149</v>
      </c>
      <c r="O6" s="783" t="s">
        <v>150</v>
      </c>
      <c r="P6" s="784"/>
      <c r="Q6" s="165"/>
      <c r="R6" s="109"/>
      <c r="S6" s="35"/>
      <c r="T6" s="36"/>
      <c r="U6" s="30"/>
      <c r="W6" s="4"/>
    </row>
    <row r="7" spans="1:24" ht="22.5" x14ac:dyDescent="0.15">
      <c r="A7" s="11"/>
      <c r="B7" s="10"/>
      <c r="C7" s="37"/>
      <c r="D7" s="788"/>
      <c r="E7" s="788"/>
      <c r="F7" s="788"/>
      <c r="G7" s="788"/>
      <c r="H7" s="788"/>
      <c r="I7" s="788"/>
      <c r="J7" s="38"/>
      <c r="K7" s="790"/>
      <c r="L7" s="39" t="s">
        <v>151</v>
      </c>
      <c r="M7" s="40" t="s">
        <v>368</v>
      </c>
      <c r="N7" s="786"/>
      <c r="O7" s="41" t="s">
        <v>152</v>
      </c>
      <c r="P7" s="42" t="s">
        <v>153</v>
      </c>
      <c r="Q7" s="169"/>
      <c r="R7" s="110"/>
      <c r="S7" s="35"/>
      <c r="T7" s="36"/>
      <c r="U7" s="43"/>
      <c r="V7" s="44"/>
      <c r="W7" s="4"/>
    </row>
    <row r="8" spans="1:24" ht="18" customHeight="1" x14ac:dyDescent="0.15">
      <c r="A8" s="11"/>
      <c r="B8" s="10"/>
      <c r="C8" s="793" t="s">
        <v>154</v>
      </c>
      <c r="D8" s="794"/>
      <c r="E8" s="45"/>
      <c r="F8" s="770" t="s">
        <v>155</v>
      </c>
      <c r="G8" s="770"/>
      <c r="H8" s="770"/>
      <c r="I8" s="770"/>
      <c r="J8" s="47"/>
      <c r="K8" s="292"/>
      <c r="L8" s="48" t="s">
        <v>156</v>
      </c>
      <c r="M8" s="269"/>
      <c r="N8" s="297" t="str">
        <f>IF(M8="","",M8*38.2)</f>
        <v/>
      </c>
      <c r="O8" s="298" t="str">
        <f>IF(M8="","",0.0187)</f>
        <v/>
      </c>
      <c r="P8" s="299" t="str">
        <f>IF(M8="","",N8*O8*44/12)</f>
        <v/>
      </c>
      <c r="Q8" s="170"/>
      <c r="R8" s="111"/>
      <c r="S8" s="10"/>
      <c r="V8" s="30"/>
      <c r="W8" s="4"/>
    </row>
    <row r="9" spans="1:24" ht="18" customHeight="1" x14ac:dyDescent="0.15">
      <c r="A9" s="11"/>
      <c r="B9" s="10"/>
      <c r="C9" s="795"/>
      <c r="D9" s="796"/>
      <c r="E9" s="45"/>
      <c r="F9" s="770" t="s">
        <v>157</v>
      </c>
      <c r="G9" s="770"/>
      <c r="H9" s="770"/>
      <c r="I9" s="770"/>
      <c r="J9" s="49"/>
      <c r="K9" s="292"/>
      <c r="L9" s="48" t="s">
        <v>156</v>
      </c>
      <c r="M9" s="269"/>
      <c r="N9" s="297" t="str">
        <f>IF(M9="","",M9*35.3)</f>
        <v/>
      </c>
      <c r="O9" s="298" t="str">
        <f>IF(M9="","",0.0184)</f>
        <v/>
      </c>
      <c r="P9" s="299" t="str">
        <f t="shared" ref="P9:P29" si="0">IF(M9="","",N9*O9*44/12)</f>
        <v/>
      </c>
      <c r="Q9" s="170"/>
      <c r="R9" s="111"/>
      <c r="S9" s="10"/>
      <c r="V9" s="30"/>
      <c r="W9" s="4"/>
    </row>
    <row r="10" spans="1:24" ht="18" customHeight="1" x14ac:dyDescent="0.15">
      <c r="A10" s="11"/>
      <c r="B10" s="10"/>
      <c r="C10" s="795"/>
      <c r="D10" s="796"/>
      <c r="E10" s="45"/>
      <c r="F10" s="770" t="s">
        <v>158</v>
      </c>
      <c r="G10" s="770"/>
      <c r="H10" s="770"/>
      <c r="I10" s="770"/>
      <c r="J10" s="47"/>
      <c r="K10" s="292"/>
      <c r="L10" s="48" t="s">
        <v>156</v>
      </c>
      <c r="M10" s="269"/>
      <c r="N10" s="297" t="str">
        <f>IF(M10="","",M10*34.6)</f>
        <v/>
      </c>
      <c r="O10" s="298" t="str">
        <f>IF(M10="","",0.0183)</f>
        <v/>
      </c>
      <c r="P10" s="299" t="str">
        <f t="shared" si="0"/>
        <v/>
      </c>
      <c r="Q10" s="170"/>
      <c r="R10" s="111"/>
      <c r="S10" s="10"/>
      <c r="V10" s="30"/>
      <c r="W10" s="4"/>
    </row>
    <row r="11" spans="1:24" ht="18" customHeight="1" x14ac:dyDescent="0.15">
      <c r="A11" s="11"/>
      <c r="B11" s="10"/>
      <c r="C11" s="795"/>
      <c r="D11" s="796"/>
      <c r="E11" s="45"/>
      <c r="F11" s="770" t="s">
        <v>159</v>
      </c>
      <c r="G11" s="770"/>
      <c r="H11" s="770"/>
      <c r="I11" s="770"/>
      <c r="J11" s="47"/>
      <c r="K11" s="292"/>
      <c r="L11" s="48" t="s">
        <v>156</v>
      </c>
      <c r="M11" s="269"/>
      <c r="N11" s="297" t="str">
        <f>IF(M11="","",M11*33.6)</f>
        <v/>
      </c>
      <c r="O11" s="298" t="str">
        <f>IF(M11="","",0.0182)</f>
        <v/>
      </c>
      <c r="P11" s="299" t="str">
        <f t="shared" si="0"/>
        <v/>
      </c>
      <c r="Q11" s="170"/>
      <c r="R11" s="111"/>
      <c r="S11" s="10"/>
      <c r="V11" s="30"/>
      <c r="W11" s="4"/>
    </row>
    <row r="12" spans="1:24" ht="18" customHeight="1" x14ac:dyDescent="0.15">
      <c r="A12" s="11"/>
      <c r="B12" s="10"/>
      <c r="C12" s="795"/>
      <c r="D12" s="796"/>
      <c r="E12" s="45"/>
      <c r="F12" s="770" t="s">
        <v>160</v>
      </c>
      <c r="G12" s="770"/>
      <c r="H12" s="770"/>
      <c r="I12" s="770"/>
      <c r="J12" s="47"/>
      <c r="K12" s="292"/>
      <c r="L12" s="48" t="s">
        <v>156</v>
      </c>
      <c r="M12" s="269"/>
      <c r="N12" s="297" t="str">
        <f>IF(M12="","",M12*36.7)</f>
        <v/>
      </c>
      <c r="O12" s="298" t="str">
        <f>IF(M12="","",0.0185)</f>
        <v/>
      </c>
      <c r="P12" s="299" t="str">
        <f t="shared" si="0"/>
        <v/>
      </c>
      <c r="Q12" s="170"/>
      <c r="R12" s="111"/>
      <c r="S12" s="10"/>
      <c r="V12" s="30"/>
      <c r="W12" s="4"/>
    </row>
    <row r="13" spans="1:24" ht="18" customHeight="1" x14ac:dyDescent="0.15">
      <c r="A13" s="11"/>
      <c r="B13" s="10"/>
      <c r="C13" s="795"/>
      <c r="D13" s="796"/>
      <c r="E13" s="45"/>
      <c r="F13" s="770" t="s">
        <v>161</v>
      </c>
      <c r="G13" s="770"/>
      <c r="H13" s="770"/>
      <c r="I13" s="770"/>
      <c r="J13" s="47"/>
      <c r="K13" s="292"/>
      <c r="L13" s="48" t="s">
        <v>156</v>
      </c>
      <c r="M13" s="269"/>
      <c r="N13" s="297" t="str">
        <f>IF(M13="","",M13*37.7)</f>
        <v/>
      </c>
      <c r="O13" s="298" t="str">
        <f>IF(M13="","",0.0187)</f>
        <v/>
      </c>
      <c r="P13" s="299" t="str">
        <f t="shared" si="0"/>
        <v/>
      </c>
      <c r="Q13" s="170"/>
      <c r="R13" s="111"/>
      <c r="S13" s="10"/>
      <c r="V13" s="30"/>
      <c r="W13" s="4"/>
    </row>
    <row r="14" spans="1:24" ht="18" customHeight="1" x14ac:dyDescent="0.15">
      <c r="A14" s="11"/>
      <c r="B14" s="10"/>
      <c r="C14" s="795"/>
      <c r="D14" s="796"/>
      <c r="E14" s="45"/>
      <c r="F14" s="770" t="s">
        <v>162</v>
      </c>
      <c r="G14" s="770"/>
      <c r="H14" s="770"/>
      <c r="I14" s="770"/>
      <c r="J14" s="47"/>
      <c r="K14" s="292"/>
      <c r="L14" s="48" t="s">
        <v>163</v>
      </c>
      <c r="M14" s="269"/>
      <c r="N14" s="297" t="str">
        <f>IF(M14="","",M14*39.1)</f>
        <v/>
      </c>
      <c r="O14" s="298" t="str">
        <f>IF(M14="","",0.0189)</f>
        <v/>
      </c>
      <c r="P14" s="299" t="str">
        <f t="shared" si="0"/>
        <v/>
      </c>
      <c r="Q14" s="170"/>
      <c r="R14" s="111"/>
      <c r="S14" s="10"/>
      <c r="V14" s="30"/>
      <c r="W14" s="4"/>
    </row>
    <row r="15" spans="1:24" ht="18" customHeight="1" x14ac:dyDescent="0.15">
      <c r="A15" s="11"/>
      <c r="B15" s="10"/>
      <c r="C15" s="795"/>
      <c r="D15" s="796"/>
      <c r="E15" s="45"/>
      <c r="F15" s="770" t="s">
        <v>164</v>
      </c>
      <c r="G15" s="770"/>
      <c r="H15" s="770"/>
      <c r="I15" s="770"/>
      <c r="J15" s="47"/>
      <c r="K15" s="292"/>
      <c r="L15" s="48" t="s">
        <v>163</v>
      </c>
      <c r="M15" s="269"/>
      <c r="N15" s="297" t="str">
        <f>IF(M15="","",M15*41.9)</f>
        <v/>
      </c>
      <c r="O15" s="298" t="str">
        <f>IF(M15="","",0.0195)</f>
        <v/>
      </c>
      <c r="P15" s="299" t="str">
        <f t="shared" si="0"/>
        <v/>
      </c>
      <c r="Q15" s="170"/>
      <c r="R15" s="111"/>
      <c r="S15" s="10"/>
      <c r="V15" s="30"/>
      <c r="W15" s="4"/>
    </row>
    <row r="16" spans="1:24" ht="18" customHeight="1" x14ac:dyDescent="0.15">
      <c r="A16" s="11"/>
      <c r="B16" s="10"/>
      <c r="C16" s="795"/>
      <c r="D16" s="796"/>
      <c r="E16" s="45"/>
      <c r="F16" s="770" t="s">
        <v>165</v>
      </c>
      <c r="G16" s="770"/>
      <c r="H16" s="770"/>
      <c r="I16" s="770"/>
      <c r="J16" s="47"/>
      <c r="K16" s="292"/>
      <c r="L16" s="48" t="s">
        <v>166</v>
      </c>
      <c r="M16" s="269"/>
      <c r="N16" s="297" t="str">
        <f>IF(M16="","",M16*40.9)</f>
        <v/>
      </c>
      <c r="O16" s="298" t="str">
        <f>IF(M16="","",0.0208)</f>
        <v/>
      </c>
      <c r="P16" s="299" t="str">
        <f t="shared" si="0"/>
        <v/>
      </c>
      <c r="Q16" s="170"/>
      <c r="R16" s="111"/>
      <c r="S16" s="10"/>
      <c r="W16" s="4"/>
      <c r="X16" s="30"/>
    </row>
    <row r="17" spans="1:24" ht="18" customHeight="1" x14ac:dyDescent="0.15">
      <c r="A17" s="11"/>
      <c r="B17" s="10"/>
      <c r="C17" s="795"/>
      <c r="D17" s="796"/>
      <c r="E17" s="50"/>
      <c r="F17" s="769" t="s">
        <v>167</v>
      </c>
      <c r="G17" s="770"/>
      <c r="H17" s="770"/>
      <c r="I17" s="770"/>
      <c r="J17" s="47"/>
      <c r="K17" s="292"/>
      <c r="L17" s="48" t="s">
        <v>166</v>
      </c>
      <c r="M17" s="269"/>
      <c r="N17" s="297" t="str">
        <f>IF(M17="","",M17*29.9)</f>
        <v/>
      </c>
      <c r="O17" s="298" t="str">
        <f>IF(M17="","",0.0254)</f>
        <v/>
      </c>
      <c r="P17" s="299" t="str">
        <f t="shared" si="0"/>
        <v/>
      </c>
      <c r="Q17" s="170"/>
      <c r="R17" s="111"/>
      <c r="S17" s="10"/>
      <c r="W17" s="4"/>
      <c r="X17" s="30"/>
    </row>
    <row r="18" spans="1:24" ht="18" customHeight="1" x14ac:dyDescent="0.15">
      <c r="A18" s="11"/>
      <c r="B18" s="10"/>
      <c r="C18" s="795"/>
      <c r="D18" s="796"/>
      <c r="E18" s="763"/>
      <c r="F18" s="770" t="s">
        <v>168</v>
      </c>
      <c r="G18" s="51"/>
      <c r="H18" s="52"/>
      <c r="I18" s="53" t="s">
        <v>169</v>
      </c>
      <c r="J18" s="47"/>
      <c r="K18" s="292"/>
      <c r="L18" s="48" t="s">
        <v>170</v>
      </c>
      <c r="M18" s="269"/>
      <c r="N18" s="297" t="str">
        <f>IF(M18="","",M18*50.8)</f>
        <v/>
      </c>
      <c r="O18" s="298" t="str">
        <f>IF(M18="","",0.0161)</f>
        <v/>
      </c>
      <c r="P18" s="299" t="str">
        <f t="shared" si="0"/>
        <v/>
      </c>
      <c r="Q18" s="170"/>
      <c r="R18" s="111"/>
      <c r="S18" s="10"/>
      <c r="W18" s="4"/>
      <c r="X18" s="30"/>
    </row>
    <row r="19" spans="1:24" ht="18" customHeight="1" x14ac:dyDescent="0.15">
      <c r="A19" s="11"/>
      <c r="B19" s="10"/>
      <c r="C19" s="795"/>
      <c r="D19" s="796"/>
      <c r="E19" s="767"/>
      <c r="F19" s="770"/>
      <c r="G19" s="20"/>
      <c r="H19" s="52"/>
      <c r="I19" s="53" t="s">
        <v>171</v>
      </c>
      <c r="J19" s="47"/>
      <c r="K19" s="292"/>
      <c r="L19" s="39" t="s">
        <v>172</v>
      </c>
      <c r="M19" s="269"/>
      <c r="N19" s="297" t="str">
        <f>IF(M19="","",M19*44.9)</f>
        <v/>
      </c>
      <c r="O19" s="298" t="str">
        <f>IF(M19="","",0.0142)</f>
        <v/>
      </c>
      <c r="P19" s="299" t="str">
        <f t="shared" si="0"/>
        <v/>
      </c>
      <c r="Q19" s="170"/>
      <c r="R19" s="111"/>
      <c r="S19" s="10"/>
      <c r="W19" s="4"/>
      <c r="X19" s="30"/>
    </row>
    <row r="20" spans="1:24" ht="18" customHeight="1" x14ac:dyDescent="0.15">
      <c r="A20" s="11"/>
      <c r="B20" s="10"/>
      <c r="C20" s="795"/>
      <c r="D20" s="796"/>
      <c r="E20" s="763"/>
      <c r="F20" s="791" t="s">
        <v>173</v>
      </c>
      <c r="G20" s="54"/>
      <c r="H20" s="55"/>
      <c r="I20" s="53" t="s">
        <v>174</v>
      </c>
      <c r="J20" s="47"/>
      <c r="K20" s="292"/>
      <c r="L20" s="48" t="s">
        <v>175</v>
      </c>
      <c r="M20" s="269"/>
      <c r="N20" s="297" t="str">
        <f>IF(M20="","",M20*54.6)</f>
        <v/>
      </c>
      <c r="O20" s="298" t="str">
        <f>IF(M20="","",0.0135)</f>
        <v/>
      </c>
      <c r="P20" s="299" t="str">
        <f t="shared" si="0"/>
        <v/>
      </c>
      <c r="Q20" s="170"/>
      <c r="R20" s="111"/>
      <c r="S20" s="10"/>
      <c r="W20" s="4"/>
      <c r="X20" s="30"/>
    </row>
    <row r="21" spans="1:24" ht="18" customHeight="1" x14ac:dyDescent="0.15">
      <c r="A21" s="11"/>
      <c r="B21" s="10"/>
      <c r="C21" s="795"/>
      <c r="D21" s="796"/>
      <c r="E21" s="767"/>
      <c r="F21" s="791"/>
      <c r="G21" s="56"/>
      <c r="H21" s="799" t="s">
        <v>176</v>
      </c>
      <c r="I21" s="800"/>
      <c r="J21" s="801"/>
      <c r="K21" s="292"/>
      <c r="L21" s="39" t="s">
        <v>172</v>
      </c>
      <c r="M21" s="269"/>
      <c r="N21" s="297" t="str">
        <f>IF(M21="","",M21*43.5)</f>
        <v/>
      </c>
      <c r="O21" s="298" t="str">
        <f>IF(M21="","",0.0139)</f>
        <v/>
      </c>
      <c r="P21" s="299" t="str">
        <f t="shared" si="0"/>
        <v/>
      </c>
      <c r="Q21" s="170"/>
      <c r="R21" s="111"/>
      <c r="S21" s="10"/>
      <c r="W21" s="4"/>
      <c r="X21" s="30"/>
    </row>
    <row r="22" spans="1:24" ht="18" customHeight="1" x14ac:dyDescent="0.15">
      <c r="A22" s="11"/>
      <c r="B22" s="10"/>
      <c r="C22" s="795"/>
      <c r="D22" s="796"/>
      <c r="E22" s="763"/>
      <c r="F22" s="769" t="s">
        <v>177</v>
      </c>
      <c r="G22" s="51"/>
      <c r="H22" s="52"/>
      <c r="I22" s="46" t="s">
        <v>178</v>
      </c>
      <c r="J22" s="47"/>
      <c r="K22" s="292"/>
      <c r="L22" s="48" t="s">
        <v>179</v>
      </c>
      <c r="M22" s="269"/>
      <c r="N22" s="297" t="str">
        <f>IF(M22="","",M22*29)</f>
        <v/>
      </c>
      <c r="O22" s="298" t="str">
        <f>IF(M22="","",0.0245)</f>
        <v/>
      </c>
      <c r="P22" s="299" t="str">
        <f t="shared" si="0"/>
        <v/>
      </c>
      <c r="Q22" s="170"/>
      <c r="R22" s="111"/>
      <c r="S22" s="10"/>
      <c r="W22" s="4"/>
      <c r="X22" s="30"/>
    </row>
    <row r="23" spans="1:24" ht="18" customHeight="1" x14ac:dyDescent="0.15">
      <c r="A23" s="11"/>
      <c r="B23" s="10"/>
      <c r="C23" s="795"/>
      <c r="D23" s="796"/>
      <c r="E23" s="764"/>
      <c r="F23" s="787"/>
      <c r="G23" s="13"/>
      <c r="H23" s="52"/>
      <c r="I23" s="46" t="s">
        <v>180</v>
      </c>
      <c r="J23" s="47"/>
      <c r="K23" s="292"/>
      <c r="L23" s="48" t="s">
        <v>170</v>
      </c>
      <c r="M23" s="269"/>
      <c r="N23" s="297" t="str">
        <f>IF(M23="","",M23*25.7)</f>
        <v/>
      </c>
      <c r="O23" s="298" t="str">
        <f>IF(M23="","",0.0247)</f>
        <v/>
      </c>
      <c r="P23" s="299" t="str">
        <f t="shared" si="0"/>
        <v/>
      </c>
      <c r="Q23" s="170"/>
      <c r="R23" s="111"/>
      <c r="S23" s="10"/>
      <c r="W23" s="4"/>
      <c r="X23" s="30"/>
    </row>
    <row r="24" spans="1:24" ht="18" customHeight="1" x14ac:dyDescent="0.15">
      <c r="A24" s="11"/>
      <c r="B24" s="10"/>
      <c r="C24" s="795"/>
      <c r="D24" s="796"/>
      <c r="E24" s="767"/>
      <c r="F24" s="788"/>
      <c r="G24" s="20"/>
      <c r="H24" s="52"/>
      <c r="I24" s="46" t="s">
        <v>181</v>
      </c>
      <c r="J24" s="47"/>
      <c r="K24" s="292"/>
      <c r="L24" s="48" t="s">
        <v>170</v>
      </c>
      <c r="M24" s="269"/>
      <c r="N24" s="297" t="str">
        <f>IF(M24="","",M24*26.9)</f>
        <v/>
      </c>
      <c r="O24" s="298" t="str">
        <f>IF(M24="","",0.0255)</f>
        <v/>
      </c>
      <c r="P24" s="299" t="str">
        <f t="shared" si="0"/>
        <v/>
      </c>
      <c r="Q24" s="170"/>
      <c r="R24" s="111"/>
      <c r="S24" s="10"/>
      <c r="W24" s="4"/>
      <c r="X24" s="30"/>
    </row>
    <row r="25" spans="1:24" ht="18" customHeight="1" x14ac:dyDescent="0.15">
      <c r="A25" s="11"/>
      <c r="B25" s="10"/>
      <c r="C25" s="795"/>
      <c r="D25" s="796"/>
      <c r="E25" s="45"/>
      <c r="F25" s="770" t="s">
        <v>182</v>
      </c>
      <c r="G25" s="770"/>
      <c r="H25" s="770"/>
      <c r="I25" s="770"/>
      <c r="J25" s="47"/>
      <c r="K25" s="292"/>
      <c r="L25" s="48" t="s">
        <v>166</v>
      </c>
      <c r="M25" s="269"/>
      <c r="N25" s="297" t="str">
        <f>IF(M25="","",M25*29.4)</f>
        <v/>
      </c>
      <c r="O25" s="298" t="str">
        <f>IF(M25="","",0.0294)</f>
        <v/>
      </c>
      <c r="P25" s="299" t="str">
        <f t="shared" si="0"/>
        <v/>
      </c>
      <c r="Q25" s="170"/>
      <c r="R25" s="111"/>
      <c r="S25" s="10"/>
      <c r="W25" s="4"/>
      <c r="X25" s="30"/>
    </row>
    <row r="26" spans="1:24" ht="18" customHeight="1" x14ac:dyDescent="0.15">
      <c r="A26" s="11"/>
      <c r="B26" s="10"/>
      <c r="C26" s="795"/>
      <c r="D26" s="796"/>
      <c r="E26" s="45"/>
      <c r="F26" s="770" t="s">
        <v>183</v>
      </c>
      <c r="G26" s="770"/>
      <c r="H26" s="770"/>
      <c r="I26" s="770"/>
      <c r="J26" s="47"/>
      <c r="K26" s="292"/>
      <c r="L26" s="48" t="s">
        <v>166</v>
      </c>
      <c r="M26" s="269"/>
      <c r="N26" s="297" t="str">
        <f>IF(M26="","",M26*37.3)</f>
        <v/>
      </c>
      <c r="O26" s="298" t="str">
        <f>IF(M26="","",0.0209)</f>
        <v/>
      </c>
      <c r="P26" s="299" t="str">
        <f t="shared" si="0"/>
        <v/>
      </c>
      <c r="Q26" s="170"/>
      <c r="R26" s="111"/>
      <c r="S26" s="10"/>
      <c r="W26" s="4"/>
      <c r="X26" s="30"/>
    </row>
    <row r="27" spans="1:24" ht="18" customHeight="1" x14ac:dyDescent="0.15">
      <c r="A27" s="11"/>
      <c r="B27" s="10"/>
      <c r="C27" s="795"/>
      <c r="D27" s="796"/>
      <c r="E27" s="45"/>
      <c r="F27" s="770" t="s">
        <v>184</v>
      </c>
      <c r="G27" s="770"/>
      <c r="H27" s="770"/>
      <c r="I27" s="770"/>
      <c r="J27" s="47"/>
      <c r="K27" s="292"/>
      <c r="L27" s="39" t="s">
        <v>172</v>
      </c>
      <c r="M27" s="269"/>
      <c r="N27" s="297" t="str">
        <f>IF(M27="","",M27*21.1)</f>
        <v/>
      </c>
      <c r="O27" s="298" t="str">
        <f>IF(M27="","",0.011)</f>
        <v/>
      </c>
      <c r="P27" s="299" t="str">
        <f t="shared" si="0"/>
        <v/>
      </c>
      <c r="Q27" s="170"/>
      <c r="R27" s="111"/>
      <c r="S27" s="10"/>
      <c r="W27" s="4"/>
      <c r="X27" s="30"/>
    </row>
    <row r="28" spans="1:24" ht="18" customHeight="1" x14ac:dyDescent="0.15">
      <c r="A28" s="11"/>
      <c r="B28" s="10"/>
      <c r="C28" s="795"/>
      <c r="D28" s="796"/>
      <c r="E28" s="45"/>
      <c r="F28" s="770" t="s">
        <v>185</v>
      </c>
      <c r="G28" s="770"/>
      <c r="H28" s="770"/>
      <c r="I28" s="770"/>
      <c r="J28" s="47"/>
      <c r="K28" s="292"/>
      <c r="L28" s="39" t="s">
        <v>172</v>
      </c>
      <c r="M28" s="269"/>
      <c r="N28" s="297" t="str">
        <f>IF(M28="","",M28*3.41)</f>
        <v/>
      </c>
      <c r="O28" s="298" t="str">
        <f>IF(M28="","",0.0263)</f>
        <v/>
      </c>
      <c r="P28" s="299" t="str">
        <f t="shared" si="0"/>
        <v/>
      </c>
      <c r="Q28" s="170"/>
      <c r="R28" s="111"/>
      <c r="S28" s="10"/>
      <c r="W28" s="4"/>
      <c r="X28" s="30"/>
    </row>
    <row r="29" spans="1:24" ht="18" customHeight="1" x14ac:dyDescent="0.15">
      <c r="A29" s="11"/>
      <c r="B29" s="10"/>
      <c r="C29" s="795"/>
      <c r="D29" s="796"/>
      <c r="E29" s="45"/>
      <c r="F29" s="770" t="s">
        <v>186</v>
      </c>
      <c r="G29" s="770"/>
      <c r="H29" s="770"/>
      <c r="I29" s="770"/>
      <c r="J29" s="47"/>
      <c r="K29" s="292"/>
      <c r="L29" s="39" t="s">
        <v>172</v>
      </c>
      <c r="M29" s="269"/>
      <c r="N29" s="297" t="str">
        <f>IF(M29="","",M29*8.41)</f>
        <v/>
      </c>
      <c r="O29" s="298" t="str">
        <f>IF(M29="","",0.0384)</f>
        <v/>
      </c>
      <c r="P29" s="299" t="str">
        <f t="shared" si="0"/>
        <v/>
      </c>
      <c r="Q29" s="170"/>
      <c r="R29" s="111"/>
      <c r="S29" s="10"/>
      <c r="W29" s="4"/>
      <c r="X29" s="30"/>
    </row>
    <row r="30" spans="1:24" ht="18" customHeight="1" x14ac:dyDescent="0.15">
      <c r="A30" s="11"/>
      <c r="B30" s="10"/>
      <c r="C30" s="795"/>
      <c r="D30" s="796"/>
      <c r="E30" s="763"/>
      <c r="F30" s="802" t="s">
        <v>187</v>
      </c>
      <c r="G30" s="797"/>
      <c r="H30" s="57"/>
      <c r="I30" s="46" t="s">
        <v>188</v>
      </c>
      <c r="J30" s="47"/>
      <c r="K30" s="292"/>
      <c r="L30" s="39" t="s">
        <v>172</v>
      </c>
      <c r="M30" s="269"/>
      <c r="N30" s="297" t="str">
        <f>IF(M30="","",M30*45)</f>
        <v/>
      </c>
      <c r="O30" s="298" t="str">
        <f>IF(M30="","",0.0136)</f>
        <v/>
      </c>
      <c r="P30" s="299" t="str">
        <f>IF(M30="","",N30*O30*44/12)</f>
        <v/>
      </c>
      <c r="Q30" s="170"/>
      <c r="R30" s="111"/>
      <c r="S30" s="10"/>
      <c r="W30" s="4"/>
      <c r="X30" s="30"/>
    </row>
    <row r="31" spans="1:24" ht="18" customHeight="1" x14ac:dyDescent="0.15">
      <c r="A31" s="11"/>
      <c r="B31" s="10"/>
      <c r="C31" s="795"/>
      <c r="D31" s="796"/>
      <c r="E31" s="764"/>
      <c r="F31" s="803"/>
      <c r="G31" s="798"/>
      <c r="H31" s="57"/>
      <c r="I31" s="271"/>
      <c r="J31" s="47"/>
      <c r="K31" s="292"/>
      <c r="L31" s="275"/>
      <c r="M31" s="269"/>
      <c r="N31" s="269"/>
      <c r="O31" s="274"/>
      <c r="P31" s="267"/>
      <c r="Q31" s="170"/>
      <c r="R31" s="111"/>
      <c r="S31" s="10"/>
    </row>
    <row r="32" spans="1:24" ht="18" customHeight="1" x14ac:dyDescent="0.15">
      <c r="A32" s="11"/>
      <c r="B32" s="10"/>
      <c r="C32" s="795"/>
      <c r="D32" s="796"/>
      <c r="E32" s="45"/>
      <c r="F32" s="770" t="s">
        <v>189</v>
      </c>
      <c r="G32" s="770"/>
      <c r="H32" s="770"/>
      <c r="I32" s="770"/>
      <c r="J32" s="47"/>
      <c r="K32" s="292"/>
      <c r="L32" s="48" t="s">
        <v>190</v>
      </c>
      <c r="M32" s="269"/>
      <c r="N32" s="297" t="str">
        <f>IF(M32="","",M32*1.02)</f>
        <v/>
      </c>
      <c r="O32" s="298" t="str">
        <f>IF(M32="","",0.06)</f>
        <v/>
      </c>
      <c r="P32" s="299" t="str">
        <f>IF(M32="","",M32*O32)</f>
        <v/>
      </c>
      <c r="Q32" s="170"/>
      <c r="R32" s="111"/>
      <c r="S32" s="10"/>
      <c r="V32" s="30"/>
    </row>
    <row r="33" spans="1:23" ht="18" customHeight="1" x14ac:dyDescent="0.15">
      <c r="A33" s="11"/>
      <c r="B33" s="10"/>
      <c r="C33" s="795"/>
      <c r="D33" s="796"/>
      <c r="E33" s="45"/>
      <c r="F33" s="770" t="s">
        <v>191</v>
      </c>
      <c r="G33" s="770"/>
      <c r="H33" s="770"/>
      <c r="I33" s="770"/>
      <c r="J33" s="47"/>
      <c r="K33" s="292"/>
      <c r="L33" s="48" t="s">
        <v>190</v>
      </c>
      <c r="M33" s="269"/>
      <c r="N33" s="297" t="str">
        <f>IF(M33="","",M33*1.36)</f>
        <v/>
      </c>
      <c r="O33" s="298" t="str">
        <f>IF(M33="","",0.06)</f>
        <v/>
      </c>
      <c r="P33" s="299" t="str">
        <f>IF(M33="","",M33*O33)</f>
        <v/>
      </c>
      <c r="Q33" s="170"/>
      <c r="R33" s="111"/>
      <c r="S33" s="10"/>
    </row>
    <row r="34" spans="1:23" ht="18" customHeight="1" x14ac:dyDescent="0.15">
      <c r="A34" s="11"/>
      <c r="B34" s="10"/>
      <c r="C34" s="795"/>
      <c r="D34" s="796"/>
      <c r="E34" s="45"/>
      <c r="F34" s="770" t="s">
        <v>192</v>
      </c>
      <c r="G34" s="770"/>
      <c r="H34" s="770"/>
      <c r="I34" s="770"/>
      <c r="J34" s="47"/>
      <c r="K34" s="292"/>
      <c r="L34" s="48" t="s">
        <v>190</v>
      </c>
      <c r="M34" s="269"/>
      <c r="N34" s="297" t="str">
        <f>IF(M34="","",M34*1.36)</f>
        <v/>
      </c>
      <c r="O34" s="298" t="str">
        <f>IF(M34="","",0.06)</f>
        <v/>
      </c>
      <c r="P34" s="299" t="str">
        <f>IF(M34="","",M34*O34)</f>
        <v/>
      </c>
      <c r="Q34" s="170"/>
      <c r="R34" s="111"/>
      <c r="S34" s="10"/>
    </row>
    <row r="35" spans="1:23" ht="18" customHeight="1" x14ac:dyDescent="0.15">
      <c r="A35" s="11"/>
      <c r="B35" s="10"/>
      <c r="C35" s="795"/>
      <c r="D35" s="796"/>
      <c r="E35" s="45"/>
      <c r="F35" s="770" t="s">
        <v>193</v>
      </c>
      <c r="G35" s="770"/>
      <c r="H35" s="770"/>
      <c r="I35" s="770"/>
      <c r="J35" s="47"/>
      <c r="K35" s="292"/>
      <c r="L35" s="48" t="s">
        <v>190</v>
      </c>
      <c r="M35" s="269"/>
      <c r="N35" s="297" t="str">
        <f>IF(M35="","",M35*1.36)</f>
        <v/>
      </c>
      <c r="O35" s="298" t="str">
        <f>IF(M35="","",0.06)</f>
        <v/>
      </c>
      <c r="P35" s="299" t="str">
        <f>IF(M35="","",M35*O35)</f>
        <v/>
      </c>
      <c r="Q35" s="170"/>
      <c r="R35" s="111"/>
      <c r="S35" s="10"/>
    </row>
    <row r="36" spans="1:23" ht="18" customHeight="1" x14ac:dyDescent="0.15">
      <c r="A36" s="11"/>
      <c r="B36" s="10"/>
      <c r="C36" s="795"/>
      <c r="D36" s="796"/>
      <c r="E36" s="45"/>
      <c r="F36" s="811" t="s">
        <v>408</v>
      </c>
      <c r="G36" s="811"/>
      <c r="H36" s="811"/>
      <c r="I36" s="811"/>
      <c r="J36" s="47"/>
      <c r="K36" s="292"/>
      <c r="L36" s="270"/>
      <c r="M36" s="269"/>
      <c r="N36" s="269"/>
      <c r="O36" s="274"/>
      <c r="P36" s="267"/>
      <c r="Q36" s="170"/>
      <c r="R36" s="111"/>
      <c r="S36" s="10"/>
    </row>
    <row r="37" spans="1:23" ht="18" customHeight="1" thickBot="1" x14ac:dyDescent="0.2">
      <c r="A37" s="11"/>
      <c r="B37" s="10"/>
      <c r="C37" s="795"/>
      <c r="D37" s="796"/>
      <c r="E37" s="60"/>
      <c r="F37" s="803" t="s">
        <v>194</v>
      </c>
      <c r="G37" s="803"/>
      <c r="H37" s="803"/>
      <c r="I37" s="803"/>
      <c r="J37" s="61"/>
      <c r="K37" s="127"/>
      <c r="L37" s="62"/>
      <c r="M37" s="63"/>
      <c r="N37" s="64">
        <f>SUM(N8:N36)</f>
        <v>0</v>
      </c>
      <c r="O37" s="65"/>
      <c r="P37" s="66">
        <f>SUM(P8:P36)</f>
        <v>0</v>
      </c>
      <c r="Q37" s="170"/>
      <c r="R37" s="112"/>
      <c r="S37" s="10"/>
    </row>
    <row r="38" spans="1:23" s="21" customFormat="1" ht="18" customHeight="1" thickTop="1" x14ac:dyDescent="0.15">
      <c r="A38" s="68"/>
      <c r="B38" s="12"/>
      <c r="C38" s="805" t="s">
        <v>195</v>
      </c>
      <c r="D38" s="806"/>
      <c r="E38" s="818"/>
      <c r="F38" s="809" t="s">
        <v>553</v>
      </c>
      <c r="G38" s="813"/>
      <c r="H38" s="815" t="s">
        <v>196</v>
      </c>
      <c r="I38" s="816"/>
      <c r="J38" s="817"/>
      <c r="K38" s="293"/>
      <c r="L38" s="69" t="s">
        <v>197</v>
      </c>
      <c r="M38" s="273"/>
      <c r="N38" s="300" t="str">
        <f>IF(M38="","",M38*9.97)</f>
        <v/>
      </c>
      <c r="O38" s="301" t="str">
        <f>IF(M38="","",0.489)</f>
        <v/>
      </c>
      <c r="P38" s="302" t="str">
        <f>IF(M38="","",M38*O38)</f>
        <v/>
      </c>
      <c r="Q38" s="170"/>
      <c r="R38" s="111"/>
      <c r="S38" s="12"/>
      <c r="V38" s="70"/>
      <c r="W38" s="30"/>
    </row>
    <row r="39" spans="1:23" s="21" customFormat="1" ht="18" customHeight="1" x14ac:dyDescent="0.15">
      <c r="A39" s="68"/>
      <c r="B39" s="12"/>
      <c r="C39" s="795"/>
      <c r="D39" s="796"/>
      <c r="E39" s="819"/>
      <c r="F39" s="810"/>
      <c r="G39" s="814"/>
      <c r="H39" s="780" t="s">
        <v>198</v>
      </c>
      <c r="I39" s="781"/>
      <c r="J39" s="782"/>
      <c r="K39" s="294"/>
      <c r="L39" s="71" t="s">
        <v>199</v>
      </c>
      <c r="M39" s="272"/>
      <c r="N39" s="303" t="str">
        <f>IF(M39="","",M39*9.28)</f>
        <v/>
      </c>
      <c r="O39" s="304" t="str">
        <f>IF(M39="","",0.489)</f>
        <v/>
      </c>
      <c r="P39" s="305" t="str">
        <f>IF(M39="","",M39*O39)</f>
        <v/>
      </c>
      <c r="Q39" s="170"/>
      <c r="R39" s="111"/>
      <c r="S39" s="12"/>
      <c r="V39" s="70"/>
      <c r="W39" s="30"/>
    </row>
    <row r="40" spans="1:23" s="21" customFormat="1" ht="18" customHeight="1" x14ac:dyDescent="0.15">
      <c r="A40" s="68"/>
      <c r="B40" s="12"/>
      <c r="C40" s="795"/>
      <c r="D40" s="796"/>
      <c r="E40" s="72"/>
      <c r="F40" s="812" t="s">
        <v>414</v>
      </c>
      <c r="G40" s="812"/>
      <c r="H40" s="812"/>
      <c r="I40" s="812"/>
      <c r="J40" s="73"/>
      <c r="K40" s="295"/>
      <c r="L40" s="74" t="s">
        <v>197</v>
      </c>
      <c r="M40" s="265"/>
      <c r="N40" s="306" t="str">
        <f>IF(M40="","",M40*9.76)</f>
        <v/>
      </c>
      <c r="O40" s="307" t="str">
        <f>IF(M40="","",0.489)</f>
        <v/>
      </c>
      <c r="P40" s="299" t="str">
        <f>IF(M40="","",M40*O40)</f>
        <v/>
      </c>
      <c r="Q40" s="170"/>
      <c r="R40" s="111"/>
      <c r="S40" s="12"/>
      <c r="W40" s="30"/>
    </row>
    <row r="41" spans="1:23" s="21" customFormat="1" ht="18" customHeight="1" x14ac:dyDescent="0.15">
      <c r="A41" s="68"/>
      <c r="B41" s="12"/>
      <c r="C41" s="795"/>
      <c r="D41" s="796"/>
      <c r="E41" s="45"/>
      <c r="F41" s="811" t="s">
        <v>408</v>
      </c>
      <c r="G41" s="811"/>
      <c r="H41" s="811"/>
      <c r="I41" s="811"/>
      <c r="J41" s="47"/>
      <c r="K41" s="292"/>
      <c r="L41" s="270"/>
      <c r="M41" s="269"/>
      <c r="N41" s="265"/>
      <c r="O41" s="268"/>
      <c r="P41" s="267"/>
      <c r="Q41" s="170"/>
      <c r="R41" s="111"/>
      <c r="S41" s="12"/>
      <c r="W41" s="30"/>
    </row>
    <row r="42" spans="1:23" s="21" customFormat="1" ht="18" customHeight="1" thickBot="1" x14ac:dyDescent="0.2">
      <c r="A42" s="68"/>
      <c r="B42" s="12"/>
      <c r="C42" s="807"/>
      <c r="D42" s="808"/>
      <c r="E42" s="77"/>
      <c r="F42" s="772" t="s">
        <v>194</v>
      </c>
      <c r="G42" s="772"/>
      <c r="H42" s="772"/>
      <c r="I42" s="772"/>
      <c r="J42" s="78"/>
      <c r="K42" s="78"/>
      <c r="L42" s="79" t="s">
        <v>200</v>
      </c>
      <c r="M42" s="80">
        <f>SUM(M38:M41)</f>
        <v>0</v>
      </c>
      <c r="N42" s="81">
        <f>SUM(N38:N41)</f>
        <v>0</v>
      </c>
      <c r="O42" s="82"/>
      <c r="P42" s="66">
        <f>SUM(P38:P41)</f>
        <v>0</v>
      </c>
      <c r="Q42" s="170"/>
      <c r="R42" s="112"/>
      <c r="S42" s="12"/>
      <c r="W42" s="30"/>
    </row>
    <row r="43" spans="1:23" s="21" customFormat="1" ht="18" customHeight="1" thickTop="1" x14ac:dyDescent="0.15">
      <c r="A43" s="68"/>
      <c r="B43" s="12"/>
      <c r="C43" s="773" t="s">
        <v>201</v>
      </c>
      <c r="D43" s="774"/>
      <c r="E43" s="83"/>
      <c r="F43" s="779" t="s">
        <v>202</v>
      </c>
      <c r="G43" s="779"/>
      <c r="H43" s="779"/>
      <c r="I43" s="779"/>
      <c r="J43" s="84"/>
      <c r="K43" s="296"/>
      <c r="L43" s="85" t="s">
        <v>144</v>
      </c>
      <c r="M43" s="266"/>
      <c r="N43" s="86"/>
      <c r="O43" s="131"/>
      <c r="P43" s="302" t="str">
        <f>IF(M43="","",-ABS(M43*O43))</f>
        <v/>
      </c>
      <c r="Q43" s="170"/>
      <c r="R43" s="111"/>
      <c r="S43" s="12"/>
      <c r="W43" s="30"/>
    </row>
    <row r="44" spans="1:23" s="21" customFormat="1" ht="18" customHeight="1" x14ac:dyDescent="0.15">
      <c r="A44" s="68"/>
      <c r="B44" s="12"/>
      <c r="C44" s="775"/>
      <c r="D44" s="776"/>
      <c r="E44" s="87"/>
      <c r="F44" s="770" t="s">
        <v>203</v>
      </c>
      <c r="G44" s="770"/>
      <c r="H44" s="770"/>
      <c r="I44" s="770"/>
      <c r="J44" s="47"/>
      <c r="K44" s="292"/>
      <c r="L44" s="74" t="s">
        <v>145</v>
      </c>
      <c r="M44" s="265"/>
      <c r="N44" s="76"/>
      <c r="O44" s="132"/>
      <c r="P44" s="299" t="str">
        <f>IF(M44="","",-ABS(M44*O44))</f>
        <v/>
      </c>
      <c r="Q44" s="170"/>
      <c r="R44" s="111"/>
      <c r="S44" s="12"/>
      <c r="W44" s="30"/>
    </row>
    <row r="45" spans="1:23" s="21" customFormat="1" ht="18" customHeight="1" thickBot="1" x14ac:dyDescent="0.2">
      <c r="A45" s="68"/>
      <c r="B45" s="12"/>
      <c r="C45" s="777"/>
      <c r="D45" s="778"/>
      <c r="E45" s="88"/>
      <c r="F45" s="772" t="s">
        <v>194</v>
      </c>
      <c r="G45" s="772"/>
      <c r="H45" s="772"/>
      <c r="I45" s="772"/>
      <c r="J45" s="78"/>
      <c r="K45" s="122"/>
      <c r="L45" s="89"/>
      <c r="M45" s="63"/>
      <c r="N45" s="90"/>
      <c r="O45" s="91"/>
      <c r="P45" s="308">
        <f>SUM(P43:P44)</f>
        <v>0</v>
      </c>
      <c r="Q45" s="170"/>
      <c r="R45" s="112"/>
      <c r="S45" s="12"/>
      <c r="W45" s="30"/>
    </row>
    <row r="46" spans="1:23" s="21" customFormat="1" ht="18" customHeight="1" thickTop="1" thickBot="1" x14ac:dyDescent="0.2">
      <c r="A46" s="68"/>
      <c r="B46" s="12"/>
      <c r="C46" s="92"/>
      <c r="D46" s="804" t="s">
        <v>204</v>
      </c>
      <c r="E46" s="804"/>
      <c r="F46" s="804"/>
      <c r="G46" s="804"/>
      <c r="H46" s="804"/>
      <c r="I46" s="804"/>
      <c r="J46" s="59"/>
      <c r="K46" s="59"/>
      <c r="L46" s="75" t="s">
        <v>205</v>
      </c>
      <c r="M46" s="93"/>
      <c r="N46" s="310">
        <f>N37+N42</f>
        <v>0</v>
      </c>
      <c r="O46" s="94"/>
      <c r="P46" s="309">
        <f>INT(SUM(P37,P42,P45))</f>
        <v>0</v>
      </c>
      <c r="Q46" s="170"/>
      <c r="R46" s="112"/>
      <c r="S46" s="12"/>
      <c r="W46" s="30"/>
    </row>
    <row r="47" spans="1:23" s="21" customFormat="1" ht="18" customHeight="1" thickBot="1" x14ac:dyDescent="0.2">
      <c r="A47" s="68"/>
      <c r="B47" s="12"/>
      <c r="C47" s="95"/>
      <c r="D47" s="771" t="s">
        <v>206</v>
      </c>
      <c r="E47" s="771"/>
      <c r="F47" s="771"/>
      <c r="G47" s="771"/>
      <c r="H47" s="771"/>
      <c r="I47" s="771"/>
      <c r="J47" s="96"/>
      <c r="K47" s="123"/>
      <c r="L47" s="97" t="s">
        <v>146</v>
      </c>
      <c r="M47" s="765">
        <f>INT(N46*0.0258)</f>
        <v>0</v>
      </c>
      <c r="N47" s="766"/>
      <c r="O47" s="98"/>
      <c r="P47" s="99"/>
      <c r="Q47" s="99"/>
      <c r="R47" s="113"/>
      <c r="S47" s="12"/>
      <c r="W47" s="30"/>
    </row>
    <row r="48" spans="1:23" s="21" customFormat="1" ht="18" customHeight="1" x14ac:dyDescent="0.15">
      <c r="A48" s="68"/>
      <c r="B48" s="12"/>
      <c r="C48" s="171"/>
      <c r="D48" s="172"/>
      <c r="E48" s="172"/>
      <c r="F48" s="172"/>
      <c r="G48" s="172"/>
      <c r="H48" s="172"/>
      <c r="I48" s="172"/>
      <c r="J48" s="173"/>
      <c r="K48" s="173"/>
      <c r="L48" s="174"/>
      <c r="M48" s="175"/>
      <c r="N48" s="175"/>
      <c r="O48" s="98"/>
      <c r="P48" s="99"/>
      <c r="Q48" s="99"/>
      <c r="R48" s="113"/>
      <c r="S48" s="12"/>
      <c r="W48" s="30"/>
    </row>
    <row r="49" spans="1:23" s="21" customFormat="1" ht="3" customHeight="1" x14ac:dyDescent="0.15">
      <c r="A49" s="14"/>
      <c r="B49" s="15"/>
      <c r="C49" s="15"/>
      <c r="D49" s="114"/>
      <c r="E49" s="114"/>
      <c r="F49" s="58"/>
      <c r="G49" s="115"/>
      <c r="H49" s="115"/>
      <c r="I49" s="116"/>
      <c r="J49" s="115"/>
      <c r="K49" s="15"/>
      <c r="L49" s="117"/>
      <c r="M49" s="118"/>
      <c r="N49" s="118"/>
      <c r="O49" s="119"/>
      <c r="P49" s="120"/>
      <c r="Q49" s="120"/>
      <c r="R49" s="121"/>
      <c r="S49" s="12"/>
      <c r="W49" s="30"/>
    </row>
    <row r="50" spans="1:23" s="21" customFormat="1" ht="18" customHeight="1" x14ac:dyDescent="0.15">
      <c r="A50" s="12"/>
      <c r="B50" s="12"/>
      <c r="C50" s="12"/>
      <c r="D50" s="12"/>
      <c r="E50" s="12"/>
      <c r="F50" s="22"/>
      <c r="G50" s="22"/>
      <c r="H50" s="22"/>
      <c r="I50" s="22"/>
      <c r="J50" s="22"/>
      <c r="K50" s="22"/>
      <c r="L50" s="23"/>
      <c r="M50" s="100"/>
      <c r="N50" s="101"/>
      <c r="O50" s="102"/>
      <c r="P50" s="103"/>
      <c r="Q50" s="103"/>
      <c r="R50" s="104" t="s">
        <v>574</v>
      </c>
      <c r="S50" s="12"/>
      <c r="W50" s="30"/>
    </row>
    <row r="51" spans="1:23" s="21" customFormat="1" ht="13.5" customHeight="1" x14ac:dyDescent="0.15">
      <c r="A51" s="12"/>
      <c r="B51" s="12"/>
      <c r="C51" s="12"/>
      <c r="D51" s="12"/>
      <c r="E51" s="12"/>
      <c r="F51" s="22"/>
      <c r="G51" s="22"/>
      <c r="H51" s="22"/>
      <c r="I51" s="22"/>
      <c r="J51" s="22"/>
      <c r="K51" s="22"/>
      <c r="L51" s="23"/>
      <c r="M51" s="24"/>
      <c r="N51" s="25"/>
      <c r="O51" s="24"/>
      <c r="P51" s="67"/>
      <c r="Q51" s="67"/>
      <c r="R51" s="67"/>
      <c r="S51" s="12"/>
      <c r="W51" s="105"/>
    </row>
    <row r="52" spans="1:23" s="21" customFormat="1" ht="9" customHeight="1" x14ac:dyDescent="0.15">
      <c r="D52" s="12"/>
      <c r="E52" s="12"/>
      <c r="F52" s="25"/>
      <c r="G52" s="25"/>
      <c r="H52" s="25"/>
      <c r="I52" s="22"/>
      <c r="J52" s="22"/>
      <c r="K52" s="22"/>
      <c r="L52" s="23"/>
      <c r="M52" s="24"/>
      <c r="N52" s="25"/>
      <c r="O52" s="24"/>
      <c r="P52" s="67"/>
      <c r="Q52" s="67"/>
      <c r="R52" s="67"/>
      <c r="S52" s="12"/>
      <c r="W52" s="105"/>
    </row>
    <row r="53" spans="1:23" x14ac:dyDescent="0.15">
      <c r="K53" s="22"/>
      <c r="S53" s="106"/>
    </row>
    <row r="54" spans="1:23" x14ac:dyDescent="0.15">
      <c r="S54" s="106"/>
    </row>
    <row r="55" spans="1:23" x14ac:dyDescent="0.15">
      <c r="S55" s="106"/>
    </row>
  </sheetData>
  <sheetProtection algorithmName="SHA-512" hashValue="e0iUdW0kVmX+HpB3UlcMu5Gg0HpIs53oueOoeHqpwNqiy3RmRJWdHI4eVeBZuusUxnGP/rWaKeWkZRf4DTuVbA==" saltValue="m/e6d/8V0r9WHM4/1QlIMg=="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G30:G31"/>
    <mergeCell ref="F14:I14"/>
    <mergeCell ref="F11:I11"/>
    <mergeCell ref="H21:J21"/>
    <mergeCell ref="F28:I28"/>
    <mergeCell ref="F18:F19"/>
    <mergeCell ref="F27:I27"/>
    <mergeCell ref="F30:F31"/>
    <mergeCell ref="F13:I13"/>
    <mergeCell ref="F12:I12"/>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W47"/>
  <sheetViews>
    <sheetView showGridLines="0" showZeros="0" view="pageBreakPreview" zoomScaleNormal="100" workbookViewId="0">
      <selection activeCell="R27" sqref="R27:AM27"/>
    </sheetView>
  </sheetViews>
  <sheetFormatPr defaultColWidth="9" defaultRowHeight="12" x14ac:dyDescent="0.15"/>
  <cols>
    <col min="1" max="1" width="0.5" style="3" customWidth="1"/>
    <col min="2" max="18" width="2.375" style="3" customWidth="1"/>
    <col min="19" max="19" width="5" style="3" bestFit="1" customWidth="1"/>
    <col min="20" max="27" width="2.375" style="3" customWidth="1"/>
    <col min="28" max="38" width="2.5" style="3" customWidth="1"/>
    <col min="39" max="40" width="2.5" style="1" customWidth="1"/>
    <col min="41" max="41" width="0.5" style="3" customWidth="1"/>
    <col min="42" max="47" width="2.125" style="3" customWidth="1"/>
    <col min="48" max="16384" width="9" style="3"/>
  </cols>
  <sheetData>
    <row r="1" spans="1:47" ht="12" customHeight="1" x14ac:dyDescent="0.15">
      <c r="A1" s="1" t="s">
        <v>70</v>
      </c>
      <c r="B1" s="1"/>
      <c r="C1" s="1"/>
      <c r="D1" s="1"/>
      <c r="E1" s="1"/>
      <c r="F1" s="1"/>
      <c r="G1" s="1"/>
      <c r="H1" s="1"/>
      <c r="I1" s="1"/>
      <c r="J1" s="1"/>
      <c r="K1" s="1"/>
      <c r="L1" s="1"/>
      <c r="M1" s="1"/>
      <c r="N1" s="1"/>
      <c r="O1" s="1"/>
      <c r="P1" s="1"/>
      <c r="Q1" s="1"/>
      <c r="R1" s="1"/>
      <c r="S1" s="1"/>
      <c r="T1" s="1"/>
      <c r="U1" s="1"/>
      <c r="V1" s="1"/>
      <c r="W1" s="1"/>
      <c r="X1" s="1"/>
      <c r="Y1" s="1"/>
      <c r="Z1" s="1"/>
      <c r="AA1" s="1"/>
      <c r="AB1" s="1"/>
      <c r="AC1" s="1"/>
      <c r="AD1" s="239"/>
      <c r="AE1" s="239"/>
      <c r="AF1" s="239"/>
      <c r="AG1" s="239"/>
      <c r="AH1" s="239"/>
      <c r="AI1" s="239"/>
      <c r="AJ1" s="239"/>
      <c r="AK1" s="239"/>
      <c r="AL1" s="239"/>
      <c r="AM1" s="239"/>
      <c r="AN1" s="239"/>
      <c r="AO1" s="239"/>
    </row>
    <row r="2" spans="1:47"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240"/>
      <c r="AE2" s="240"/>
      <c r="AF2" s="240"/>
      <c r="AG2" s="240"/>
      <c r="AH2" s="240"/>
      <c r="AI2" s="240"/>
      <c r="AJ2" s="240"/>
      <c r="AK2" s="240"/>
      <c r="AL2" s="240"/>
      <c r="AM2" s="240"/>
      <c r="AN2" s="240"/>
      <c r="AO2" s="241"/>
    </row>
    <row r="3" spans="1:47"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239"/>
      <c r="AE3" s="239"/>
      <c r="AF3" s="239"/>
      <c r="AG3" s="239"/>
      <c r="AH3" s="239"/>
      <c r="AI3" s="239"/>
      <c r="AJ3" s="239"/>
      <c r="AK3" s="239"/>
      <c r="AL3" s="239"/>
      <c r="AM3" s="239"/>
      <c r="AN3" s="239"/>
      <c r="AO3" s="242"/>
    </row>
    <row r="4" spans="1:47" s="4" customFormat="1" ht="16.5" hidden="1" customHeight="1" thickBot="1" x14ac:dyDescent="0.2">
      <c r="A4" s="11"/>
      <c r="B4" s="10"/>
      <c r="C4" s="12" t="s">
        <v>399</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835" t="s">
        <v>398</v>
      </c>
      <c r="D5" s="835"/>
      <c r="E5" s="835"/>
      <c r="F5" s="835"/>
      <c r="G5" s="835"/>
      <c r="H5" s="835"/>
      <c r="I5" s="835"/>
      <c r="J5" s="835"/>
      <c r="K5" s="835"/>
      <c r="L5" s="835"/>
      <c r="M5" s="835"/>
      <c r="N5" s="835"/>
      <c r="O5" s="835"/>
      <c r="P5" s="835"/>
      <c r="Q5" s="835"/>
      <c r="R5" s="836"/>
      <c r="S5" s="789" t="s">
        <v>407</v>
      </c>
      <c r="T5" s="789" t="s">
        <v>405</v>
      </c>
      <c r="U5" s="789"/>
      <c r="V5" s="789"/>
      <c r="W5" s="820" t="s">
        <v>404</v>
      </c>
      <c r="X5" s="821"/>
      <c r="Y5" s="821"/>
      <c r="Z5" s="821"/>
      <c r="AA5" s="822"/>
      <c r="AB5" s="839" t="s">
        <v>410</v>
      </c>
      <c r="AC5" s="821"/>
      <c r="AD5" s="821"/>
      <c r="AE5" s="821"/>
      <c r="AF5" s="821"/>
      <c r="AG5" s="821"/>
      <c r="AH5" s="821"/>
      <c r="AI5" s="821"/>
      <c r="AJ5" s="821"/>
      <c r="AK5" s="821"/>
      <c r="AL5" s="821"/>
      <c r="AM5" s="840"/>
      <c r="AN5" s="165"/>
      <c r="AO5" s="13"/>
      <c r="AP5" s="12"/>
      <c r="AQ5" s="10"/>
    </row>
    <row r="6" spans="1:47" s="4" customFormat="1" ht="16.5" hidden="1" customHeight="1" x14ac:dyDescent="0.15">
      <c r="A6" s="11"/>
      <c r="B6" s="10"/>
      <c r="C6" s="837"/>
      <c r="D6" s="837"/>
      <c r="E6" s="837"/>
      <c r="F6" s="837"/>
      <c r="G6" s="837"/>
      <c r="H6" s="837"/>
      <c r="I6" s="837"/>
      <c r="J6" s="837"/>
      <c r="K6" s="837"/>
      <c r="L6" s="837"/>
      <c r="M6" s="837"/>
      <c r="N6" s="837"/>
      <c r="O6" s="837"/>
      <c r="P6" s="837"/>
      <c r="Q6" s="837"/>
      <c r="R6" s="838"/>
      <c r="S6" s="834"/>
      <c r="T6" s="834"/>
      <c r="U6" s="834"/>
      <c r="V6" s="834"/>
      <c r="W6" s="823"/>
      <c r="X6" s="824"/>
      <c r="Y6" s="824"/>
      <c r="Z6" s="824"/>
      <c r="AA6" s="825"/>
      <c r="AB6" s="826"/>
      <c r="AC6" s="827"/>
      <c r="AD6" s="827"/>
      <c r="AE6" s="827"/>
      <c r="AF6" s="827"/>
      <c r="AG6" s="827"/>
      <c r="AH6" s="827"/>
      <c r="AI6" s="827"/>
      <c r="AJ6" s="827"/>
      <c r="AK6" s="827"/>
      <c r="AL6" s="827"/>
      <c r="AM6" s="841"/>
      <c r="AN6" s="165"/>
      <c r="AO6" s="13"/>
      <c r="AP6" s="12"/>
      <c r="AQ6" s="10"/>
    </row>
    <row r="7" spans="1:47" s="4" customFormat="1" ht="16.5" hidden="1" customHeight="1" x14ac:dyDescent="0.15">
      <c r="A7" s="11"/>
      <c r="B7" s="10"/>
      <c r="C7" s="837"/>
      <c r="D7" s="837"/>
      <c r="E7" s="837"/>
      <c r="F7" s="837"/>
      <c r="G7" s="837"/>
      <c r="H7" s="837"/>
      <c r="I7" s="837"/>
      <c r="J7" s="837"/>
      <c r="K7" s="837"/>
      <c r="L7" s="837"/>
      <c r="M7" s="837"/>
      <c r="N7" s="837"/>
      <c r="O7" s="837"/>
      <c r="P7" s="837"/>
      <c r="Q7" s="837"/>
      <c r="R7" s="838"/>
      <c r="S7" s="834"/>
      <c r="T7" s="834"/>
      <c r="U7" s="834"/>
      <c r="V7" s="834"/>
      <c r="W7" s="826"/>
      <c r="X7" s="827"/>
      <c r="Y7" s="827"/>
      <c r="Z7" s="827"/>
      <c r="AA7" s="828"/>
      <c r="AB7" s="826" t="s">
        <v>403</v>
      </c>
      <c r="AC7" s="827"/>
      <c r="AD7" s="827"/>
      <c r="AE7" s="827"/>
      <c r="AF7" s="827"/>
      <c r="AG7" s="828"/>
      <c r="AH7" s="826" t="s">
        <v>409</v>
      </c>
      <c r="AI7" s="827"/>
      <c r="AJ7" s="827"/>
      <c r="AK7" s="827"/>
      <c r="AL7" s="827"/>
      <c r="AM7" s="841"/>
      <c r="AN7" s="165"/>
      <c r="AO7" s="13"/>
      <c r="AP7" s="12"/>
      <c r="AQ7" s="10"/>
    </row>
    <row r="8" spans="1:47" s="4" customFormat="1" ht="22.5" hidden="1" customHeight="1" x14ac:dyDescent="0.15">
      <c r="A8" s="11"/>
      <c r="B8" s="10"/>
      <c r="C8" s="129"/>
      <c r="D8" s="770" t="s">
        <v>71</v>
      </c>
      <c r="E8" s="770"/>
      <c r="F8" s="770"/>
      <c r="G8" s="770"/>
      <c r="H8" s="770"/>
      <c r="I8" s="770"/>
      <c r="J8" s="770"/>
      <c r="K8" s="770"/>
      <c r="L8" s="770"/>
      <c r="M8" s="770"/>
      <c r="N8" s="770"/>
      <c r="O8" s="770"/>
      <c r="P8" s="770"/>
      <c r="Q8" s="770"/>
      <c r="R8" s="47"/>
      <c r="S8" s="311"/>
      <c r="T8" s="832" t="s">
        <v>406</v>
      </c>
      <c r="U8" s="832"/>
      <c r="V8" s="832"/>
      <c r="W8" s="829"/>
      <c r="X8" s="829"/>
      <c r="Y8" s="829"/>
      <c r="Z8" s="829"/>
      <c r="AA8" s="829"/>
      <c r="AB8" s="882" t="str">
        <f>IF(W8="","",0.2)</f>
        <v/>
      </c>
      <c r="AC8" s="882"/>
      <c r="AD8" s="882"/>
      <c r="AE8" s="882"/>
      <c r="AF8" s="882"/>
      <c r="AG8" s="882"/>
      <c r="AH8" s="883" t="str">
        <f>IF(W8="","",W8*AB8)</f>
        <v/>
      </c>
      <c r="AI8" s="883"/>
      <c r="AJ8" s="883"/>
      <c r="AK8" s="883"/>
      <c r="AL8" s="883"/>
      <c r="AM8" s="884"/>
      <c r="AN8" s="176"/>
      <c r="AO8" s="13"/>
      <c r="AP8" s="12"/>
      <c r="AQ8" s="10"/>
    </row>
    <row r="9" spans="1:47" s="4" customFormat="1" ht="22.5" hidden="1" customHeight="1" x14ac:dyDescent="0.15">
      <c r="A9" s="11"/>
      <c r="B9" s="10"/>
      <c r="C9" s="129"/>
      <c r="D9" s="770" t="s">
        <v>72</v>
      </c>
      <c r="E9" s="770"/>
      <c r="F9" s="770"/>
      <c r="G9" s="770"/>
      <c r="H9" s="770"/>
      <c r="I9" s="770"/>
      <c r="J9" s="770"/>
      <c r="K9" s="770"/>
      <c r="L9" s="770"/>
      <c r="M9" s="770"/>
      <c r="N9" s="770"/>
      <c r="O9" s="770"/>
      <c r="P9" s="770"/>
      <c r="Q9" s="770"/>
      <c r="R9" s="47"/>
      <c r="S9" s="311"/>
      <c r="T9" s="832" t="s">
        <v>406</v>
      </c>
      <c r="U9" s="832"/>
      <c r="V9" s="832"/>
      <c r="W9" s="829"/>
      <c r="X9" s="829"/>
      <c r="Y9" s="829"/>
      <c r="Z9" s="829"/>
      <c r="AA9" s="829"/>
      <c r="AB9" s="882" t="str">
        <f>IF(W9="","",0.45)</f>
        <v/>
      </c>
      <c r="AC9" s="882"/>
      <c r="AD9" s="882"/>
      <c r="AE9" s="882"/>
      <c r="AF9" s="882"/>
      <c r="AG9" s="882"/>
      <c r="AH9" s="883" t="str">
        <f>IF(W9="","",W9*AB9)</f>
        <v/>
      </c>
      <c r="AI9" s="883"/>
      <c r="AJ9" s="883"/>
      <c r="AK9" s="883"/>
      <c r="AL9" s="883"/>
      <c r="AM9" s="884"/>
      <c r="AN9" s="176"/>
      <c r="AO9" s="13"/>
      <c r="AP9" s="12"/>
      <c r="AQ9" s="10"/>
    </row>
    <row r="10" spans="1:47" s="4" customFormat="1" ht="22.5" hidden="1" customHeight="1" x14ac:dyDescent="0.15">
      <c r="A10" s="11"/>
      <c r="B10" s="10"/>
      <c r="C10" s="903"/>
      <c r="D10" s="904"/>
      <c r="E10" s="904"/>
      <c r="F10" s="904"/>
      <c r="G10" s="904"/>
      <c r="H10" s="904"/>
      <c r="I10" s="904"/>
      <c r="J10" s="904"/>
      <c r="K10" s="904"/>
      <c r="L10" s="904"/>
      <c r="M10" s="904"/>
      <c r="N10" s="904"/>
      <c r="O10" s="904"/>
      <c r="P10" s="904"/>
      <c r="Q10" s="904"/>
      <c r="R10" s="905"/>
      <c r="S10" s="311"/>
      <c r="T10" s="833"/>
      <c r="U10" s="833"/>
      <c r="V10" s="833"/>
      <c r="W10" s="895"/>
      <c r="X10" s="895"/>
      <c r="Y10" s="895"/>
      <c r="Z10" s="895"/>
      <c r="AA10" s="895"/>
      <c r="AB10" s="849"/>
      <c r="AC10" s="849"/>
      <c r="AD10" s="849"/>
      <c r="AE10" s="849"/>
      <c r="AF10" s="849"/>
      <c r="AG10" s="849"/>
      <c r="AH10" s="852"/>
      <c r="AI10" s="852"/>
      <c r="AJ10" s="852"/>
      <c r="AK10" s="852"/>
      <c r="AL10" s="852"/>
      <c r="AM10" s="853"/>
      <c r="AN10" s="177"/>
      <c r="AO10" s="13"/>
      <c r="AP10" s="12"/>
      <c r="AQ10" s="10"/>
    </row>
    <row r="11" spans="1:47" s="4" customFormat="1" ht="22.5" hidden="1" customHeight="1" thickBot="1" x14ac:dyDescent="0.2">
      <c r="A11" s="11"/>
      <c r="B11" s="10"/>
      <c r="C11" s="892"/>
      <c r="D11" s="893"/>
      <c r="E11" s="893"/>
      <c r="F11" s="893"/>
      <c r="G11" s="893"/>
      <c r="H11" s="893"/>
      <c r="I11" s="893"/>
      <c r="J11" s="893"/>
      <c r="K11" s="893"/>
      <c r="L11" s="893"/>
      <c r="M11" s="893"/>
      <c r="N11" s="893"/>
      <c r="O11" s="893"/>
      <c r="P11" s="893"/>
      <c r="Q11" s="893"/>
      <c r="R11" s="894"/>
      <c r="S11" s="312"/>
      <c r="T11" s="848"/>
      <c r="U11" s="848"/>
      <c r="V11" s="848"/>
      <c r="W11" s="850"/>
      <c r="X11" s="850"/>
      <c r="Y11" s="850"/>
      <c r="Z11" s="850"/>
      <c r="AA11" s="850"/>
      <c r="AB11" s="843"/>
      <c r="AC11" s="843"/>
      <c r="AD11" s="843"/>
      <c r="AE11" s="843"/>
      <c r="AF11" s="843"/>
      <c r="AG11" s="843"/>
      <c r="AH11" s="854"/>
      <c r="AI11" s="854"/>
      <c r="AJ11" s="854"/>
      <c r="AK11" s="854"/>
      <c r="AL11" s="854"/>
      <c r="AM11" s="855"/>
      <c r="AN11" s="177"/>
      <c r="AO11" s="13"/>
      <c r="AP11" s="12"/>
      <c r="AQ11" s="10"/>
    </row>
    <row r="12" spans="1:47" s="4" customFormat="1" ht="22.5" hidden="1" customHeight="1" thickTop="1" thickBot="1" x14ac:dyDescent="0.2">
      <c r="A12" s="11"/>
      <c r="B12" s="10"/>
      <c r="C12" s="889" t="s">
        <v>400</v>
      </c>
      <c r="D12" s="890"/>
      <c r="E12" s="890"/>
      <c r="F12" s="890"/>
      <c r="G12" s="890"/>
      <c r="H12" s="890"/>
      <c r="I12" s="890"/>
      <c r="J12" s="890"/>
      <c r="K12" s="890"/>
      <c r="L12" s="890"/>
      <c r="M12" s="890"/>
      <c r="N12" s="890"/>
      <c r="O12" s="890"/>
      <c r="P12" s="890"/>
      <c r="Q12" s="890"/>
      <c r="R12" s="890"/>
      <c r="S12" s="890"/>
      <c r="T12" s="890"/>
      <c r="U12" s="890"/>
      <c r="V12" s="891"/>
      <c r="W12" s="842"/>
      <c r="X12" s="842"/>
      <c r="Y12" s="842"/>
      <c r="Z12" s="842"/>
      <c r="AA12" s="842"/>
      <c r="AB12" s="851"/>
      <c r="AC12" s="851"/>
      <c r="AD12" s="851"/>
      <c r="AE12" s="851"/>
      <c r="AF12" s="851"/>
      <c r="AG12" s="851"/>
      <c r="AH12" s="879">
        <f>SUM(AH8:AM11)</f>
        <v>0</v>
      </c>
      <c r="AI12" s="880"/>
      <c r="AJ12" s="880"/>
      <c r="AK12" s="880"/>
      <c r="AL12" s="880"/>
      <c r="AM12" s="881"/>
      <c r="AN12" s="178"/>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82"/>
      <c r="B14" s="1"/>
      <c r="C14" s="1" t="s">
        <v>544</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82"/>
      <c r="B15" s="1"/>
      <c r="C15" s="830" t="s">
        <v>401</v>
      </c>
      <c r="D15" s="831"/>
      <c r="E15" s="831"/>
      <c r="F15" s="831"/>
      <c r="G15" s="831"/>
      <c r="H15" s="831"/>
      <c r="I15" s="831"/>
      <c r="J15" s="887" t="s">
        <v>207</v>
      </c>
      <c r="K15" s="887"/>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7"/>
      <c r="AI15" s="887"/>
      <c r="AJ15" s="887"/>
      <c r="AK15" s="887"/>
      <c r="AL15" s="887"/>
      <c r="AM15" s="888"/>
      <c r="AN15" s="226"/>
      <c r="AO15" s="2"/>
    </row>
    <row r="16" spans="1:47" ht="50.1" customHeight="1" x14ac:dyDescent="0.15">
      <c r="A16" s="182"/>
      <c r="B16" s="1"/>
      <c r="C16" s="906"/>
      <c r="D16" s="907"/>
      <c r="E16" s="907"/>
      <c r="F16" s="907"/>
      <c r="G16" s="907"/>
      <c r="H16" s="907"/>
      <c r="I16" s="908"/>
      <c r="J16" s="896"/>
      <c r="K16" s="897"/>
      <c r="L16" s="897"/>
      <c r="M16" s="897"/>
      <c r="N16" s="898"/>
      <c r="O16" s="898"/>
      <c r="P16" s="898"/>
      <c r="Q16" s="898"/>
      <c r="R16" s="898"/>
      <c r="S16" s="898"/>
      <c r="T16" s="898"/>
      <c r="U16" s="898"/>
      <c r="V16" s="898"/>
      <c r="W16" s="898"/>
      <c r="X16" s="898"/>
      <c r="Y16" s="898"/>
      <c r="Z16" s="898"/>
      <c r="AA16" s="898"/>
      <c r="AB16" s="898"/>
      <c r="AC16" s="898"/>
      <c r="AD16" s="898"/>
      <c r="AE16" s="898"/>
      <c r="AF16" s="898"/>
      <c r="AG16" s="898"/>
      <c r="AH16" s="898"/>
      <c r="AI16" s="898"/>
      <c r="AJ16" s="898"/>
      <c r="AK16" s="898"/>
      <c r="AL16" s="898"/>
      <c r="AM16" s="899"/>
      <c r="AN16" s="232"/>
      <c r="AO16" s="2"/>
    </row>
    <row r="17" spans="1:49" ht="50.1" customHeight="1" thickBot="1" x14ac:dyDescent="0.2">
      <c r="A17" s="182"/>
      <c r="B17" s="1"/>
      <c r="C17" s="909"/>
      <c r="D17" s="910"/>
      <c r="E17" s="910"/>
      <c r="F17" s="910"/>
      <c r="G17" s="910"/>
      <c r="H17" s="910"/>
      <c r="I17" s="911"/>
      <c r="J17" s="900"/>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1"/>
      <c r="AK17" s="901"/>
      <c r="AL17" s="901"/>
      <c r="AM17" s="902"/>
      <c r="AN17" s="232"/>
      <c r="AO17" s="2"/>
    </row>
    <row r="18" spans="1:49" x14ac:dyDescent="0.15">
      <c r="A18" s="182"/>
      <c r="B18" s="1"/>
      <c r="AO18" s="2"/>
    </row>
    <row r="19" spans="1:49" ht="16.5" customHeight="1" thickBot="1" x14ac:dyDescent="0.2">
      <c r="A19" s="182"/>
      <c r="B19" s="1"/>
      <c r="C19" s="1" t="s">
        <v>208</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82"/>
      <c r="AQ19" s="1"/>
      <c r="AR19" s="1"/>
      <c r="AS19" s="1"/>
    </row>
    <row r="20" spans="1:49" ht="99.95" customHeight="1" thickBot="1" x14ac:dyDescent="0.2">
      <c r="A20" s="182"/>
      <c r="B20" s="1"/>
      <c r="C20" s="924"/>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c r="AB20" s="925"/>
      <c r="AC20" s="925"/>
      <c r="AD20" s="925"/>
      <c r="AE20" s="925"/>
      <c r="AF20" s="925"/>
      <c r="AG20" s="925"/>
      <c r="AH20" s="925"/>
      <c r="AI20" s="925"/>
      <c r="AJ20" s="925"/>
      <c r="AK20" s="925"/>
      <c r="AL20" s="925"/>
      <c r="AM20" s="926"/>
      <c r="AO20" s="1"/>
      <c r="AP20" s="182"/>
      <c r="AQ20" s="1"/>
      <c r="AR20" s="1"/>
      <c r="AS20" s="1"/>
    </row>
    <row r="21" spans="1:49" x14ac:dyDescent="0.15">
      <c r="A21" s="18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82"/>
      <c r="AQ21" s="1"/>
      <c r="AR21" s="1"/>
      <c r="AS21" s="1"/>
    </row>
    <row r="22" spans="1:49" ht="16.5" customHeight="1" thickBot="1" x14ac:dyDescent="0.2">
      <c r="A22" s="182"/>
      <c r="B22" s="1"/>
      <c r="C22" s="1" t="s">
        <v>67</v>
      </c>
      <c r="AO22" s="2"/>
    </row>
    <row r="23" spans="1:49" ht="24" customHeight="1" x14ac:dyDescent="0.15">
      <c r="A23" s="182"/>
      <c r="B23" s="1"/>
      <c r="C23" s="209"/>
      <c r="D23" s="529" t="s">
        <v>284</v>
      </c>
      <c r="E23" s="529"/>
      <c r="F23" s="529"/>
      <c r="G23" s="529"/>
      <c r="H23" s="529"/>
      <c r="I23" s="529"/>
      <c r="J23" s="529"/>
      <c r="K23" s="529"/>
      <c r="L23" s="529"/>
      <c r="M23" s="529"/>
      <c r="N23" s="529"/>
      <c r="O23" s="210"/>
      <c r="P23" s="211"/>
      <c r="Q23" s="530" t="s">
        <v>541</v>
      </c>
      <c r="R23" s="530"/>
      <c r="S23" s="530"/>
      <c r="T23" s="530"/>
      <c r="U23" s="530"/>
      <c r="V23" s="530"/>
      <c r="W23" s="530"/>
      <c r="X23" s="531" t="str">
        <f>その1!AD20</f>
        <v/>
      </c>
      <c r="Y23" s="531"/>
      <c r="Z23" s="531"/>
      <c r="AA23" s="531"/>
      <c r="AB23" s="531"/>
      <c r="AC23" s="531"/>
      <c r="AD23" s="531"/>
      <c r="AE23" s="531"/>
      <c r="AF23" s="531"/>
      <c r="AG23" s="531"/>
      <c r="AH23" s="531"/>
      <c r="AI23" s="531"/>
      <c r="AJ23" s="531"/>
      <c r="AK23" s="927" t="s">
        <v>354</v>
      </c>
      <c r="AL23" s="927"/>
      <c r="AM23" s="928"/>
      <c r="AO23" s="2"/>
    </row>
    <row r="24" spans="1:49" ht="24" customHeight="1" thickBot="1" x14ac:dyDescent="0.2">
      <c r="A24" s="182"/>
      <c r="B24" s="1"/>
      <c r="C24" s="206"/>
      <c r="D24" s="528" t="s">
        <v>285</v>
      </c>
      <c r="E24" s="528"/>
      <c r="F24" s="528"/>
      <c r="G24" s="528"/>
      <c r="H24" s="528"/>
      <c r="I24" s="528"/>
      <c r="J24" s="528"/>
      <c r="K24" s="528"/>
      <c r="L24" s="528"/>
      <c r="M24" s="528"/>
      <c r="N24" s="528"/>
      <c r="O24" s="207"/>
      <c r="P24" s="212"/>
      <c r="Q24" s="538" t="s">
        <v>546</v>
      </c>
      <c r="R24" s="538"/>
      <c r="S24" s="538"/>
      <c r="T24" s="538"/>
      <c r="U24" s="538"/>
      <c r="V24" s="538"/>
      <c r="W24" s="538"/>
      <c r="X24" s="539">
        <f>'その5（非公表）'!M42</f>
        <v>0</v>
      </c>
      <c r="Y24" s="539"/>
      <c r="Z24" s="539"/>
      <c r="AA24" s="539"/>
      <c r="AB24" s="539"/>
      <c r="AC24" s="539"/>
      <c r="AD24" s="539"/>
      <c r="AE24" s="539"/>
      <c r="AF24" s="539"/>
      <c r="AG24" s="539"/>
      <c r="AH24" s="539"/>
      <c r="AI24" s="539"/>
      <c r="AJ24" s="539"/>
      <c r="AK24" s="885" t="s">
        <v>200</v>
      </c>
      <c r="AL24" s="885"/>
      <c r="AM24" s="886"/>
      <c r="AO24" s="2"/>
    </row>
    <row r="25" spans="1:49" ht="12" customHeight="1" x14ac:dyDescent="0.15">
      <c r="A25" s="182"/>
      <c r="B25" s="1"/>
      <c r="AO25" s="2"/>
    </row>
    <row r="26" spans="1:49" ht="12.75" thickBot="1" x14ac:dyDescent="0.2">
      <c r="A26" s="182"/>
      <c r="B26" s="1"/>
      <c r="C26" s="1" t="s">
        <v>68</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82"/>
      <c r="B27" s="1"/>
      <c r="C27" s="189"/>
      <c r="D27" s="912" t="s">
        <v>73</v>
      </c>
      <c r="E27" s="912"/>
      <c r="F27" s="912"/>
      <c r="G27" s="912"/>
      <c r="H27" s="912"/>
      <c r="I27" s="912"/>
      <c r="J27" s="912"/>
      <c r="K27" s="912"/>
      <c r="L27" s="912"/>
      <c r="M27" s="912"/>
      <c r="N27" s="912"/>
      <c r="O27" s="912"/>
      <c r="P27" s="912"/>
      <c r="Q27" s="190"/>
      <c r="R27" s="913"/>
      <c r="S27" s="914"/>
      <c r="T27" s="914"/>
      <c r="U27" s="914"/>
      <c r="V27" s="914"/>
      <c r="W27" s="914"/>
      <c r="X27" s="914"/>
      <c r="Y27" s="914"/>
      <c r="Z27" s="914"/>
      <c r="AA27" s="914"/>
      <c r="AB27" s="914"/>
      <c r="AC27" s="914"/>
      <c r="AD27" s="914"/>
      <c r="AE27" s="914"/>
      <c r="AF27" s="914"/>
      <c r="AG27" s="914"/>
      <c r="AH27" s="914"/>
      <c r="AI27" s="914"/>
      <c r="AJ27" s="914"/>
      <c r="AK27" s="914"/>
      <c r="AL27" s="914"/>
      <c r="AM27" s="915"/>
      <c r="AO27" s="2"/>
    </row>
    <row r="28" spans="1:49" ht="26.25" customHeight="1" x14ac:dyDescent="0.15">
      <c r="A28" s="182"/>
      <c r="B28" s="1"/>
      <c r="C28" s="276"/>
      <c r="D28" s="579" t="s">
        <v>74</v>
      </c>
      <c r="E28" s="579"/>
      <c r="F28" s="579"/>
      <c r="G28" s="579"/>
      <c r="H28" s="579"/>
      <c r="I28" s="579"/>
      <c r="J28" s="579"/>
      <c r="K28" s="579"/>
      <c r="L28" s="579"/>
      <c r="M28" s="579"/>
      <c r="N28" s="579"/>
      <c r="O28" s="579"/>
      <c r="P28" s="579"/>
      <c r="Q28" s="196"/>
      <c r="R28" s="916"/>
      <c r="S28" s="917"/>
      <c r="T28" s="917"/>
      <c r="U28" s="917"/>
      <c r="V28" s="917"/>
      <c r="W28" s="917"/>
      <c r="X28" s="917"/>
      <c r="Y28" s="917"/>
      <c r="Z28" s="917"/>
      <c r="AA28" s="917"/>
      <c r="AB28" s="917"/>
      <c r="AC28" s="917"/>
      <c r="AD28" s="917"/>
      <c r="AE28" s="917"/>
      <c r="AF28" s="917"/>
      <c r="AG28" s="917"/>
      <c r="AH28" s="917"/>
      <c r="AI28" s="917"/>
      <c r="AJ28" s="917"/>
      <c r="AK28" s="917"/>
      <c r="AL28" s="917"/>
      <c r="AM28" s="918"/>
      <c r="AO28" s="2"/>
    </row>
    <row r="29" spans="1:49" ht="26.25" customHeight="1" x14ac:dyDescent="0.15">
      <c r="A29" s="182"/>
      <c r="B29" s="1"/>
      <c r="C29" s="277"/>
      <c r="D29" s="571" t="s">
        <v>75</v>
      </c>
      <c r="E29" s="571"/>
      <c r="F29" s="181"/>
      <c r="G29" s="195"/>
      <c r="H29" s="920" t="s">
        <v>76</v>
      </c>
      <c r="I29" s="920"/>
      <c r="J29" s="920"/>
      <c r="K29" s="920"/>
      <c r="L29" s="920"/>
      <c r="M29" s="920"/>
      <c r="N29" s="920"/>
      <c r="O29" s="920"/>
      <c r="P29" s="920"/>
      <c r="Q29" s="278"/>
      <c r="R29" s="916"/>
      <c r="S29" s="917"/>
      <c r="T29" s="917"/>
      <c r="U29" s="917"/>
      <c r="V29" s="917"/>
      <c r="W29" s="917"/>
      <c r="X29" s="917"/>
      <c r="Y29" s="917"/>
      <c r="Z29" s="917"/>
      <c r="AA29" s="917"/>
      <c r="AB29" s="917"/>
      <c r="AC29" s="917"/>
      <c r="AD29" s="917"/>
      <c r="AE29" s="917"/>
      <c r="AF29" s="917"/>
      <c r="AG29" s="917"/>
      <c r="AH29" s="917"/>
      <c r="AI29" s="917"/>
      <c r="AJ29" s="917"/>
      <c r="AK29" s="917"/>
      <c r="AL29" s="917"/>
      <c r="AM29" s="918"/>
      <c r="AO29" s="2"/>
    </row>
    <row r="30" spans="1:49" ht="26.25" customHeight="1" x14ac:dyDescent="0.15">
      <c r="A30" s="182"/>
      <c r="B30" s="1"/>
      <c r="C30" s="279"/>
      <c r="D30" s="574"/>
      <c r="E30" s="574"/>
      <c r="F30" s="2"/>
      <c r="G30" s="195"/>
      <c r="H30" s="920" t="s">
        <v>77</v>
      </c>
      <c r="I30" s="920"/>
      <c r="J30" s="920"/>
      <c r="K30" s="920"/>
      <c r="L30" s="920"/>
      <c r="M30" s="920"/>
      <c r="N30" s="920"/>
      <c r="O30" s="920"/>
      <c r="P30" s="920"/>
      <c r="Q30" s="278"/>
      <c r="R30" s="916"/>
      <c r="S30" s="917"/>
      <c r="T30" s="917"/>
      <c r="U30" s="917"/>
      <c r="V30" s="917"/>
      <c r="W30" s="917"/>
      <c r="X30" s="917"/>
      <c r="Y30" s="917"/>
      <c r="Z30" s="917"/>
      <c r="AA30" s="917"/>
      <c r="AB30" s="917"/>
      <c r="AC30" s="917"/>
      <c r="AD30" s="917"/>
      <c r="AE30" s="917"/>
      <c r="AF30" s="917"/>
      <c r="AG30" s="917"/>
      <c r="AH30" s="917"/>
      <c r="AI30" s="917"/>
      <c r="AJ30" s="917"/>
      <c r="AK30" s="917"/>
      <c r="AL30" s="917"/>
      <c r="AM30" s="918"/>
      <c r="AO30" s="2"/>
    </row>
    <row r="31" spans="1:49" ht="26.25" customHeight="1" thickBot="1" x14ac:dyDescent="0.2">
      <c r="A31" s="182"/>
      <c r="B31" s="1"/>
      <c r="C31" s="280"/>
      <c r="D31" s="919"/>
      <c r="E31" s="919"/>
      <c r="F31" s="281"/>
      <c r="G31" s="282"/>
      <c r="H31" s="589" t="s">
        <v>78</v>
      </c>
      <c r="I31" s="589"/>
      <c r="J31" s="589"/>
      <c r="K31" s="589"/>
      <c r="L31" s="589"/>
      <c r="M31" s="589"/>
      <c r="N31" s="589"/>
      <c r="O31" s="589"/>
      <c r="P31" s="589"/>
      <c r="Q31" s="283"/>
      <c r="R31" s="921"/>
      <c r="S31" s="922"/>
      <c r="T31" s="922"/>
      <c r="U31" s="922"/>
      <c r="V31" s="922"/>
      <c r="W31" s="922"/>
      <c r="X31" s="922"/>
      <c r="Y31" s="922"/>
      <c r="Z31" s="922"/>
      <c r="AA31" s="922"/>
      <c r="AB31" s="922"/>
      <c r="AC31" s="922"/>
      <c r="AD31" s="922"/>
      <c r="AE31" s="922"/>
      <c r="AF31" s="922"/>
      <c r="AG31" s="922"/>
      <c r="AH31" s="922"/>
      <c r="AI31" s="922"/>
      <c r="AJ31" s="922"/>
      <c r="AK31" s="922"/>
      <c r="AL31" s="922"/>
      <c r="AM31" s="923"/>
      <c r="AO31" s="2"/>
      <c r="AP31" s="186"/>
      <c r="AQ31" s="186"/>
      <c r="AR31" s="186"/>
      <c r="AS31" s="186"/>
      <c r="AT31" s="186"/>
      <c r="AU31" s="186"/>
      <c r="AV31" s="186"/>
      <c r="AW31" s="186"/>
    </row>
    <row r="32" spans="1:49" ht="12" customHeight="1" x14ac:dyDescent="0.15">
      <c r="A32" s="182"/>
      <c r="B32" s="1"/>
      <c r="C32" s="222"/>
      <c r="D32" s="222"/>
      <c r="E32" s="222"/>
      <c r="F32" s="222"/>
      <c r="G32" s="222"/>
      <c r="H32" s="222"/>
      <c r="I32" s="222"/>
      <c r="J32" s="222"/>
      <c r="K32" s="222"/>
      <c r="L32" s="222"/>
      <c r="M32" s="222"/>
      <c r="N32" s="222"/>
      <c r="O32" s="222"/>
      <c r="P32" s="222"/>
      <c r="Q32" s="222"/>
      <c r="R32" s="284"/>
      <c r="S32" s="284"/>
      <c r="T32" s="284"/>
      <c r="U32" s="284"/>
      <c r="V32" s="284"/>
      <c r="W32" s="284"/>
      <c r="X32" s="226"/>
      <c r="Y32" s="226"/>
      <c r="Z32" s="226"/>
      <c r="AA32" s="226"/>
      <c r="AB32" s="226"/>
      <c r="AC32" s="226"/>
      <c r="AD32" s="226"/>
      <c r="AE32" s="226"/>
      <c r="AF32" s="226"/>
      <c r="AG32" s="226"/>
      <c r="AH32" s="226"/>
      <c r="AI32" s="226"/>
      <c r="AJ32" s="226"/>
      <c r="AK32" s="226"/>
      <c r="AL32" s="226"/>
      <c r="AM32" s="226"/>
      <c r="AN32" s="226"/>
      <c r="AO32" s="2"/>
      <c r="AP32" s="186"/>
      <c r="AR32" s="186"/>
      <c r="AS32" s="186"/>
      <c r="AT32" s="186"/>
      <c r="AU32" s="186"/>
      <c r="AV32" s="186"/>
      <c r="AW32" s="186"/>
    </row>
    <row r="33" spans="1:42" ht="18" customHeight="1" thickBot="1" x14ac:dyDescent="0.2">
      <c r="A33" s="182"/>
      <c r="B33" s="1"/>
      <c r="C33" s="1" t="s">
        <v>69</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82"/>
      <c r="B34" s="1"/>
      <c r="C34" s="846" t="s">
        <v>52</v>
      </c>
      <c r="D34" s="847"/>
      <c r="E34" s="847"/>
      <c r="F34" s="847"/>
      <c r="G34" s="847"/>
      <c r="H34" s="847"/>
      <c r="I34" s="847"/>
      <c r="J34" s="847"/>
      <c r="K34" s="847"/>
      <c r="L34" s="847"/>
      <c r="M34" s="847"/>
      <c r="N34" s="847"/>
      <c r="O34" s="847"/>
      <c r="P34" s="847"/>
      <c r="Q34" s="847"/>
      <c r="R34" s="847"/>
      <c r="S34" s="847"/>
      <c r="T34" s="847"/>
      <c r="U34" s="847"/>
      <c r="V34" s="847"/>
      <c r="W34" s="847"/>
      <c r="X34" s="847"/>
      <c r="Y34" s="847"/>
      <c r="Z34" s="847"/>
      <c r="AA34" s="847"/>
      <c r="AB34" s="847"/>
      <c r="AC34" s="844" t="s">
        <v>142</v>
      </c>
      <c r="AD34" s="844"/>
      <c r="AE34" s="844"/>
      <c r="AF34" s="845"/>
      <c r="AG34" s="870">
        <v>1</v>
      </c>
      <c r="AH34" s="831"/>
      <c r="AI34" s="672"/>
      <c r="AJ34" s="674" t="s">
        <v>461</v>
      </c>
      <c r="AK34" s="675"/>
      <c r="AL34" s="675"/>
      <c r="AM34" s="676"/>
      <c r="AO34" s="2"/>
    </row>
    <row r="35" spans="1:42" ht="19.5" customHeight="1" x14ac:dyDescent="0.15">
      <c r="A35" s="182"/>
      <c r="B35" s="1"/>
      <c r="C35" s="860" t="s">
        <v>517</v>
      </c>
      <c r="D35" s="861"/>
      <c r="E35" s="861"/>
      <c r="F35" s="861"/>
      <c r="G35" s="861"/>
      <c r="H35" s="861"/>
      <c r="I35" s="861"/>
      <c r="J35" s="861"/>
      <c r="K35" s="861"/>
      <c r="L35" s="861"/>
      <c r="M35" s="861"/>
      <c r="N35" s="861"/>
      <c r="O35" s="861"/>
      <c r="P35" s="861"/>
      <c r="Q35" s="861"/>
      <c r="R35" s="861"/>
      <c r="S35" s="861"/>
      <c r="T35" s="861"/>
      <c r="U35" s="861"/>
      <c r="V35" s="861"/>
      <c r="W35" s="861"/>
      <c r="X35" s="861"/>
      <c r="Y35" s="861"/>
      <c r="Z35" s="861"/>
      <c r="AA35" s="861"/>
      <c r="AB35" s="861"/>
      <c r="AC35" s="875" t="s">
        <v>142</v>
      </c>
      <c r="AD35" s="875"/>
      <c r="AE35" s="875"/>
      <c r="AF35" s="876"/>
      <c r="AG35" s="869">
        <v>2</v>
      </c>
      <c r="AH35" s="521"/>
      <c r="AI35" s="522"/>
      <c r="AJ35" s="862" t="s">
        <v>554</v>
      </c>
      <c r="AK35" s="863"/>
      <c r="AL35" s="863"/>
      <c r="AM35" s="864"/>
      <c r="AO35" s="2"/>
    </row>
    <row r="36" spans="1:42" ht="19.5" customHeight="1" x14ac:dyDescent="0.15">
      <c r="A36" s="182"/>
      <c r="B36" s="1"/>
      <c r="C36" s="871"/>
      <c r="D36" s="872"/>
      <c r="E36" s="872"/>
      <c r="F36" s="872"/>
      <c r="G36" s="872"/>
      <c r="H36" s="872"/>
      <c r="I36" s="872"/>
      <c r="J36" s="872"/>
      <c r="K36" s="872"/>
      <c r="L36" s="872"/>
      <c r="M36" s="872"/>
      <c r="N36" s="872"/>
      <c r="O36" s="872"/>
      <c r="P36" s="872"/>
      <c r="Q36" s="872"/>
      <c r="R36" s="872"/>
      <c r="S36" s="872"/>
      <c r="T36" s="872"/>
      <c r="U36" s="872"/>
      <c r="V36" s="872"/>
      <c r="W36" s="872"/>
      <c r="X36" s="872"/>
      <c r="Y36" s="872"/>
      <c r="Z36" s="872"/>
      <c r="AA36" s="872"/>
      <c r="AB36" s="872"/>
      <c r="AC36" s="875" t="s">
        <v>142</v>
      </c>
      <c r="AD36" s="875"/>
      <c r="AE36" s="875"/>
      <c r="AF36" s="876"/>
      <c r="AG36" s="553"/>
      <c r="AH36" s="868"/>
      <c r="AI36" s="551"/>
      <c r="AJ36" s="862" t="s">
        <v>554</v>
      </c>
      <c r="AK36" s="863"/>
      <c r="AL36" s="863"/>
      <c r="AM36" s="864"/>
      <c r="AO36" s="2"/>
    </row>
    <row r="37" spans="1:42" ht="19.5" customHeight="1" thickBot="1" x14ac:dyDescent="0.2">
      <c r="A37" s="182"/>
      <c r="B37" s="1"/>
      <c r="C37" s="873"/>
      <c r="D37" s="874"/>
      <c r="E37" s="874"/>
      <c r="F37" s="874"/>
      <c r="G37" s="874"/>
      <c r="H37" s="874"/>
      <c r="I37" s="874"/>
      <c r="J37" s="874"/>
      <c r="K37" s="874"/>
      <c r="L37" s="874"/>
      <c r="M37" s="874"/>
      <c r="N37" s="874"/>
      <c r="O37" s="874"/>
      <c r="P37" s="874"/>
      <c r="Q37" s="874"/>
      <c r="R37" s="874"/>
      <c r="S37" s="874"/>
      <c r="T37" s="874"/>
      <c r="U37" s="874"/>
      <c r="V37" s="874"/>
      <c r="W37" s="874"/>
      <c r="X37" s="874"/>
      <c r="Y37" s="874"/>
      <c r="Z37" s="874"/>
      <c r="AA37" s="874"/>
      <c r="AB37" s="874"/>
      <c r="AC37" s="877" t="s">
        <v>142</v>
      </c>
      <c r="AD37" s="877"/>
      <c r="AE37" s="877"/>
      <c r="AF37" s="878"/>
      <c r="AG37" s="857"/>
      <c r="AH37" s="858"/>
      <c r="AI37" s="859"/>
      <c r="AJ37" s="865" t="s">
        <v>554</v>
      </c>
      <c r="AK37" s="866"/>
      <c r="AL37" s="866"/>
      <c r="AM37" s="867"/>
      <c r="AO37" s="2"/>
    </row>
    <row r="38" spans="1:42" s="289" customFormat="1" ht="13.5" x14ac:dyDescent="0.15">
      <c r="A38" s="285"/>
      <c r="B38" s="286"/>
      <c r="C38" s="856" t="s">
        <v>143</v>
      </c>
      <c r="D38" s="856"/>
      <c r="E38" s="856"/>
      <c r="F38" s="856"/>
      <c r="G38" s="856"/>
      <c r="H38" s="856"/>
      <c r="I38" s="856"/>
      <c r="J38" s="856"/>
      <c r="K38" s="856"/>
      <c r="L38" s="856"/>
      <c r="M38" s="856"/>
      <c r="N38" s="856"/>
      <c r="O38" s="856"/>
      <c r="P38" s="856"/>
      <c r="Q38" s="856"/>
      <c r="R38" s="856"/>
      <c r="S38" s="856"/>
      <c r="T38" s="856"/>
      <c r="U38" s="856"/>
      <c r="V38" s="856"/>
      <c r="W38" s="856"/>
      <c r="X38" s="856"/>
      <c r="Y38" s="856"/>
      <c r="Z38" s="856"/>
      <c r="AA38" s="856"/>
      <c r="AB38" s="856"/>
      <c r="AC38" s="856"/>
      <c r="AD38" s="856"/>
      <c r="AE38" s="856"/>
      <c r="AF38" s="856"/>
      <c r="AG38" s="856"/>
      <c r="AH38" s="856"/>
      <c r="AI38" s="856"/>
      <c r="AJ38" s="856"/>
      <c r="AK38" s="856"/>
      <c r="AL38" s="856"/>
      <c r="AM38" s="856"/>
      <c r="AN38" s="287"/>
      <c r="AO38" s="288"/>
      <c r="AP38" s="287"/>
    </row>
    <row r="39" spans="1:42" s="289" customFormat="1" ht="13.5" x14ac:dyDescent="0.15">
      <c r="A39" s="28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8"/>
      <c r="AP39" s="287"/>
    </row>
    <row r="40" spans="1:42" s="1" customFormat="1" ht="3" customHeight="1" x14ac:dyDescent="0.15">
      <c r="A40" s="203"/>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row>
    <row r="41" spans="1:42" ht="12" customHeight="1" x14ac:dyDescent="0.15">
      <c r="A41" s="1"/>
      <c r="B41" s="1"/>
      <c r="C41" s="28"/>
      <c r="D41" s="1"/>
      <c r="E41" s="1"/>
      <c r="F41" s="1"/>
      <c r="G41" s="1"/>
      <c r="H41" s="1"/>
      <c r="I41" s="1"/>
      <c r="J41" s="1"/>
      <c r="K41" s="1"/>
      <c r="L41" s="1"/>
      <c r="M41" s="1"/>
      <c r="N41" s="1"/>
      <c r="O41" s="1"/>
      <c r="P41" s="1"/>
      <c r="Q41" s="1"/>
      <c r="R41" s="1"/>
      <c r="S41" s="290"/>
      <c r="T41" s="1"/>
      <c r="U41" s="1"/>
      <c r="V41" s="214"/>
      <c r="W41" s="214"/>
      <c r="X41" s="214"/>
      <c r="Y41" s="214"/>
      <c r="Z41" s="214"/>
      <c r="AA41" s="214"/>
      <c r="AB41" s="214"/>
      <c r="AC41" s="214"/>
      <c r="AD41" s="214"/>
      <c r="AE41" s="214"/>
      <c r="AF41" s="214"/>
      <c r="AG41" s="214"/>
      <c r="AH41" s="214"/>
      <c r="AI41" s="214"/>
      <c r="AJ41" s="214"/>
      <c r="AK41" s="214"/>
      <c r="AL41" s="214"/>
      <c r="AM41" s="214"/>
      <c r="AN41" s="214"/>
      <c r="AO41" s="259" t="s">
        <v>572</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NcDcUKlX3/teoPiVEql4flY95HOfEyTwxiBOqIkSsNCeEUktu8WN7ZBrD9NBul/azGlRn6m9Kf/leD5ccmXSyA==" saltValue="hHuQlo/ab29RG3ERu1BogA==" spinCount="100000" sheet="1" selectLockedCells="1"/>
  <mergeCells count="72">
    <mergeCell ref="C20:AM20"/>
    <mergeCell ref="Q23:W23"/>
    <mergeCell ref="D24:N24"/>
    <mergeCell ref="Q24:W24"/>
    <mergeCell ref="AK23:AM23"/>
    <mergeCell ref="D27:P27"/>
    <mergeCell ref="R27:AM27"/>
    <mergeCell ref="D28:P28"/>
    <mergeCell ref="R28:AM28"/>
    <mergeCell ref="D29:E31"/>
    <mergeCell ref="H31:P31"/>
    <mergeCell ref="H29:P29"/>
    <mergeCell ref="H30:P30"/>
    <mergeCell ref="R29:AM29"/>
    <mergeCell ref="R31:AM31"/>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Q212"/>
  <sheetViews>
    <sheetView showGridLines="0" view="pageBreakPreview" zoomScaleNormal="100" zoomScaleSheetLayoutView="100" workbookViewId="0">
      <pane xSplit="2" ySplit="14" topLeftCell="C15" activePane="bottomRight" state="frozen"/>
      <selection activeCell="C13" sqref="C13:AO17"/>
      <selection pane="topRight" activeCell="C13" sqref="C13:AO17"/>
      <selection pane="bottomLeft" activeCell="C13" sqref="C13:AO17"/>
      <selection pane="bottomRight" activeCell="AG16" sqref="AG16:AG18"/>
    </sheetView>
  </sheetViews>
  <sheetFormatPr defaultColWidth="4.125" defaultRowHeight="13.5" customHeight="1" x14ac:dyDescent="0.15"/>
  <cols>
    <col min="1" max="1" width="1.625" style="320" customWidth="1"/>
    <col min="2" max="2" width="5.875" style="320" customWidth="1"/>
    <col min="3" max="3" width="4.75" style="320" customWidth="1"/>
    <col min="4" max="4" width="3.5" style="320" customWidth="1"/>
    <col min="5" max="5" width="2" style="320" customWidth="1"/>
    <col min="6" max="7" width="5.125" style="320" customWidth="1"/>
    <col min="8" max="8" width="7" style="320" customWidth="1"/>
    <col min="9" max="9" width="7.625" style="320" customWidth="1"/>
    <col min="10" max="10" width="7.875" style="320" customWidth="1"/>
    <col min="11" max="19" width="5.625" style="320" customWidth="1"/>
    <col min="20" max="20" width="10.75" style="320" customWidth="1"/>
    <col min="21" max="32" width="5.625" style="320" customWidth="1"/>
    <col min="33" max="33" width="7.375" style="320" customWidth="1"/>
    <col min="34" max="34" width="13.125" style="320" customWidth="1"/>
    <col min="35" max="35" width="32.625" style="320" customWidth="1"/>
    <col min="36" max="36" width="1.625" style="320" customWidth="1"/>
    <col min="37" max="42" width="4.125" style="320" hidden="1" customWidth="1"/>
    <col min="43" max="43" width="7" style="320" hidden="1" customWidth="1"/>
    <col min="44" max="44" width="8.5" style="320" hidden="1" customWidth="1"/>
    <col min="45" max="45" width="7" style="320" hidden="1" customWidth="1"/>
    <col min="46" max="46" width="8.5" style="320" hidden="1" customWidth="1"/>
    <col min="47" max="47" width="4.125" style="320" hidden="1" customWidth="1"/>
    <col min="48" max="52" width="6.375" style="320" hidden="1" customWidth="1"/>
    <col min="53" max="53" width="4.125" style="320" hidden="1" customWidth="1"/>
    <col min="54" max="54" width="11.875" style="320" hidden="1" customWidth="1"/>
    <col min="55" max="55" width="4.625" style="320" hidden="1" customWidth="1"/>
    <col min="56" max="56" width="5.875" style="320" hidden="1" customWidth="1"/>
    <col min="57" max="57" width="7.125" style="320" hidden="1" customWidth="1"/>
    <col min="58" max="58" width="6.125" style="320" hidden="1" customWidth="1"/>
    <col min="59" max="60" width="7.125" style="320" hidden="1" customWidth="1"/>
    <col min="61" max="61" width="6.125" style="320" hidden="1" customWidth="1"/>
    <col min="62" max="63" width="7.125" style="320" hidden="1" customWidth="1"/>
    <col min="64" max="64" width="5.875" style="320" hidden="1" customWidth="1"/>
    <col min="65" max="65" width="7" style="320" hidden="1" customWidth="1"/>
    <col min="66" max="69" width="6.375" style="320" hidden="1" customWidth="1"/>
    <col min="70" max="73" width="4.125" style="320" customWidth="1"/>
    <col min="74" max="16384" width="4.125" style="320"/>
  </cols>
  <sheetData>
    <row r="1" spans="2:69" ht="10.5" customHeight="1" x14ac:dyDescent="0.15"/>
    <row r="2" spans="2:69" ht="10.5" customHeight="1" x14ac:dyDescent="0.15">
      <c r="B2" s="1442" t="s">
        <v>12</v>
      </c>
      <c r="C2" s="1442"/>
      <c r="D2" s="1442"/>
      <c r="E2" s="1442"/>
      <c r="F2" s="1442"/>
      <c r="G2" s="1442"/>
      <c r="H2" s="1442"/>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row>
    <row r="3" spans="2:69" ht="12.6" customHeight="1" x14ac:dyDescent="0.15">
      <c r="B3" s="1442"/>
      <c r="C3" s="1442"/>
      <c r="D3" s="1442"/>
      <c r="E3" s="1442"/>
      <c r="F3" s="1442"/>
      <c r="G3" s="1442"/>
      <c r="H3" s="1442"/>
      <c r="I3" s="330" t="s">
        <v>90</v>
      </c>
      <c r="J3" s="331" t="s">
        <v>0</v>
      </c>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row>
    <row r="4" spans="2:69" ht="10.5" customHeight="1" thickBot="1" x14ac:dyDescent="0.2">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row>
    <row r="5" spans="2:69" ht="15" customHeight="1" thickTop="1" x14ac:dyDescent="0.15">
      <c r="B5" s="1456" t="s">
        <v>91</v>
      </c>
      <c r="C5" s="1456"/>
      <c r="D5" s="1456"/>
      <c r="E5" s="1456"/>
      <c r="F5" s="1456"/>
      <c r="G5" s="1456"/>
      <c r="H5" s="1456"/>
      <c r="I5" s="1456"/>
      <c r="J5" s="1456"/>
      <c r="K5" s="1460">
        <f>提出書!AA3</f>
        <v>2024</v>
      </c>
      <c r="L5" s="1460"/>
      <c r="M5" s="1460"/>
      <c r="N5" s="332" t="s">
        <v>370</v>
      </c>
      <c r="O5" s="1460" t="str">
        <f>IF(提出書!AE3="","",提出書!AE3)</f>
        <v/>
      </c>
      <c r="P5" s="1460"/>
      <c r="Q5" s="332" t="s">
        <v>92</v>
      </c>
      <c r="R5" s="1460" t="str">
        <f>IF(提出書!AH3="","",提出書!AH3)</f>
        <v/>
      </c>
      <c r="S5" s="1460"/>
      <c r="T5" s="444" t="s">
        <v>93</v>
      </c>
      <c r="U5" s="329"/>
      <c r="AA5" s="1450">
        <f>ROUND(SUM(AT16:AT33,AT35:AT49,AT52:AT69,AT71:AT85,AT87:AT110),0)</f>
        <v>0</v>
      </c>
      <c r="AB5" s="1451"/>
      <c r="AC5" s="1451"/>
      <c r="AD5" s="1451"/>
      <c r="AE5" s="1451"/>
      <c r="AF5" s="1462" t="s">
        <v>446</v>
      </c>
      <c r="AG5" s="329"/>
      <c r="AH5" s="329"/>
      <c r="AI5" s="329"/>
      <c r="AK5" s="321" t="s">
        <v>94</v>
      </c>
      <c r="AL5" s="321"/>
      <c r="AM5" s="321"/>
      <c r="AN5" s="321"/>
      <c r="AO5" s="321"/>
      <c r="AP5" s="321"/>
      <c r="AQ5" s="321"/>
      <c r="AR5" s="321"/>
      <c r="AS5" s="321"/>
      <c r="AT5" s="321"/>
    </row>
    <row r="6" spans="2:69" ht="15" customHeight="1" x14ac:dyDescent="0.15">
      <c r="B6" s="1456" t="s">
        <v>95</v>
      </c>
      <c r="C6" s="1456"/>
      <c r="D6" s="1456"/>
      <c r="E6" s="1456"/>
      <c r="F6" s="1456"/>
      <c r="G6" s="1456"/>
      <c r="H6" s="1456"/>
      <c r="I6" s="1456"/>
      <c r="J6" s="1456"/>
      <c r="K6" s="1457" t="str">
        <f>IF(その1!E9="","",その1!E9)</f>
        <v/>
      </c>
      <c r="L6" s="1458"/>
      <c r="M6" s="1458"/>
      <c r="N6" s="1458"/>
      <c r="O6" s="1458"/>
      <c r="P6" s="1458"/>
      <c r="Q6" s="1458"/>
      <c r="R6" s="1458"/>
      <c r="S6" s="1458"/>
      <c r="T6" s="1458"/>
      <c r="U6" s="329"/>
      <c r="AA6" s="1452"/>
      <c r="AB6" s="1453"/>
      <c r="AC6" s="1453"/>
      <c r="AD6" s="1453"/>
      <c r="AE6" s="1453"/>
      <c r="AF6" s="1463"/>
      <c r="AG6" s="329"/>
      <c r="AH6" s="329"/>
      <c r="AI6" s="329"/>
      <c r="AK6" s="1306" t="s">
        <v>13</v>
      </c>
      <c r="AL6" s="1307"/>
      <c r="AM6" s="1307"/>
      <c r="AN6" s="1307"/>
      <c r="AO6" s="1307"/>
      <c r="AP6" s="1307"/>
      <c r="AQ6" s="1307"/>
      <c r="AR6" s="1307"/>
      <c r="AS6" s="1307"/>
      <c r="AT6" s="1307"/>
    </row>
    <row r="7" spans="2:69" ht="15" customHeight="1" x14ac:dyDescent="0.15">
      <c r="B7" s="1456" t="s">
        <v>96</v>
      </c>
      <c r="C7" s="1456"/>
      <c r="D7" s="1456"/>
      <c r="E7" s="1456"/>
      <c r="F7" s="1456"/>
      <c r="G7" s="1456"/>
      <c r="H7" s="1456"/>
      <c r="I7" s="1456"/>
      <c r="J7" s="1456"/>
      <c r="K7" s="1366" t="str">
        <f>その1!AM11</f>
        <v/>
      </c>
      <c r="L7" s="1461"/>
      <c r="M7" s="1461"/>
      <c r="N7" s="1458" t="str">
        <f>その1!R12</f>
        <v/>
      </c>
      <c r="O7" s="1458"/>
      <c r="P7" s="1458"/>
      <c r="Q7" s="1458"/>
      <c r="R7" s="1458"/>
      <c r="S7" s="1458"/>
      <c r="T7" s="1458"/>
      <c r="U7" s="329"/>
      <c r="AA7" s="1452"/>
      <c r="AB7" s="1453"/>
      <c r="AC7" s="1453"/>
      <c r="AD7" s="1453"/>
      <c r="AE7" s="1453"/>
      <c r="AF7" s="1463"/>
      <c r="AG7" s="329"/>
      <c r="AH7" s="329"/>
      <c r="AI7" s="329"/>
      <c r="AK7" s="1308"/>
      <c r="AL7" s="1309"/>
      <c r="AM7" s="1309"/>
      <c r="AN7" s="1309"/>
      <c r="AO7" s="1309"/>
      <c r="AP7" s="1309"/>
      <c r="AQ7" s="1309"/>
      <c r="AR7" s="1309"/>
      <c r="AS7" s="1309"/>
      <c r="AT7" s="1309"/>
    </row>
    <row r="8" spans="2:69" ht="15" customHeight="1" x14ac:dyDescent="0.15">
      <c r="B8" s="1456" t="s">
        <v>97</v>
      </c>
      <c r="C8" s="1456"/>
      <c r="D8" s="1456"/>
      <c r="E8" s="1456"/>
      <c r="F8" s="1456"/>
      <c r="G8" s="1456"/>
      <c r="H8" s="1456"/>
      <c r="I8" s="1456"/>
      <c r="J8" s="1456"/>
      <c r="K8" s="1457" t="str">
        <f>その1!R13</f>
        <v/>
      </c>
      <c r="L8" s="1458"/>
      <c r="M8" s="1458"/>
      <c r="N8" s="1458"/>
      <c r="O8" s="1458"/>
      <c r="P8" s="1458"/>
      <c r="Q8" s="1458"/>
      <c r="R8" s="1458"/>
      <c r="S8" s="1458"/>
      <c r="T8" s="1458"/>
      <c r="U8" s="329"/>
      <c r="AA8" s="1452"/>
      <c r="AB8" s="1453"/>
      <c r="AC8" s="1453"/>
      <c r="AD8" s="1453"/>
      <c r="AE8" s="1453"/>
      <c r="AF8" s="1463"/>
      <c r="AG8" s="329"/>
      <c r="AH8" s="329"/>
      <c r="AI8" s="329"/>
      <c r="AK8" s="1308"/>
      <c r="AL8" s="1309"/>
      <c r="AM8" s="1309"/>
      <c r="AN8" s="1309"/>
      <c r="AO8" s="1309"/>
      <c r="AP8" s="1309"/>
      <c r="AQ8" s="1309"/>
      <c r="AR8" s="1309"/>
      <c r="AS8" s="1309"/>
      <c r="AT8" s="1309"/>
    </row>
    <row r="9" spans="2:69" ht="15" customHeight="1" x14ac:dyDescent="0.15">
      <c r="B9" s="1456" t="s">
        <v>443</v>
      </c>
      <c r="C9" s="1456"/>
      <c r="D9" s="1456"/>
      <c r="E9" s="1456"/>
      <c r="F9" s="1456"/>
      <c r="G9" s="1456"/>
      <c r="H9" s="1456"/>
      <c r="I9" s="1456"/>
      <c r="J9" s="1456"/>
      <c r="K9" s="1457" t="str">
        <f>IF(その1!R16="","",その1!R16)</f>
        <v/>
      </c>
      <c r="L9" s="1458"/>
      <c r="M9" s="1458"/>
      <c r="N9" s="1458"/>
      <c r="O9" s="1458"/>
      <c r="P9" s="1458"/>
      <c r="Q9" s="1458"/>
      <c r="R9" s="1458"/>
      <c r="S9" s="1458"/>
      <c r="T9" s="1458"/>
      <c r="U9" s="329"/>
      <c r="AA9" s="1452"/>
      <c r="AB9" s="1453"/>
      <c r="AC9" s="1453"/>
      <c r="AD9" s="1453"/>
      <c r="AE9" s="1453"/>
      <c r="AF9" s="1463"/>
      <c r="AG9" s="329"/>
      <c r="AH9" s="329"/>
      <c r="AI9" s="329"/>
      <c r="AK9" s="1308"/>
      <c r="AL9" s="1309"/>
      <c r="AM9" s="1309"/>
      <c r="AN9" s="1309"/>
      <c r="AO9" s="1309"/>
      <c r="AP9" s="1309"/>
      <c r="AQ9" s="1309"/>
      <c r="AR9" s="1309"/>
      <c r="AS9" s="1309"/>
      <c r="AT9" s="1309"/>
    </row>
    <row r="10" spans="2:69" ht="15" customHeight="1" thickBot="1" x14ac:dyDescent="0.2">
      <c r="B10" s="1456" t="s">
        <v>444</v>
      </c>
      <c r="C10" s="1456"/>
      <c r="D10" s="1456"/>
      <c r="E10" s="1456"/>
      <c r="F10" s="1456"/>
      <c r="G10" s="1456"/>
      <c r="H10" s="1456"/>
      <c r="I10" s="1456"/>
      <c r="J10" s="1456"/>
      <c r="K10" s="1457" t="str">
        <f>その1!R18</f>
        <v/>
      </c>
      <c r="L10" s="1458"/>
      <c r="M10" s="1458"/>
      <c r="N10" s="1458"/>
      <c r="O10" s="1458"/>
      <c r="P10" s="1458"/>
      <c r="Q10" s="1458"/>
      <c r="R10" s="1458"/>
      <c r="S10" s="1458"/>
      <c r="T10" s="1458"/>
      <c r="X10" s="325"/>
      <c r="Y10" s="1459" t="s">
        <v>98</v>
      </c>
      <c r="Z10" s="1459"/>
      <c r="AA10" s="1454"/>
      <c r="AB10" s="1455"/>
      <c r="AC10" s="1455"/>
      <c r="AD10" s="1455"/>
      <c r="AE10" s="1455"/>
      <c r="AF10" s="1464"/>
      <c r="AG10" s="329"/>
      <c r="AH10" s="329"/>
      <c r="AI10" s="329"/>
      <c r="AK10" s="1310"/>
      <c r="AL10" s="1311"/>
      <c r="AM10" s="1311"/>
      <c r="AN10" s="1311"/>
      <c r="AO10" s="1311"/>
      <c r="AP10" s="1311"/>
      <c r="AQ10" s="1311"/>
      <c r="AR10" s="1311"/>
      <c r="AS10" s="1311"/>
      <c r="AT10" s="1311"/>
      <c r="AU10" s="322"/>
    </row>
    <row r="11" spans="2:69" ht="9.9499999999999993" customHeight="1" thickTop="1" x14ac:dyDescent="0.15">
      <c r="B11" s="335"/>
      <c r="C11" s="335"/>
      <c r="D11" s="335"/>
      <c r="E11" s="335"/>
      <c r="F11" s="335"/>
      <c r="G11" s="335"/>
      <c r="H11" s="335"/>
      <c r="I11" s="335"/>
      <c r="J11" s="335"/>
      <c r="K11" s="335"/>
      <c r="L11" s="335"/>
      <c r="M11" s="335"/>
      <c r="N11" s="335"/>
      <c r="O11" s="335"/>
      <c r="P11" s="335"/>
      <c r="Q11" s="335"/>
      <c r="R11" s="335"/>
      <c r="S11" s="335"/>
      <c r="T11" s="335"/>
      <c r="U11" s="334"/>
      <c r="V11" s="334"/>
      <c r="W11" s="336"/>
      <c r="X11" s="336"/>
      <c r="Y11" s="336"/>
      <c r="Z11" s="337"/>
      <c r="AA11" s="333"/>
      <c r="AB11" s="334"/>
      <c r="AC11" s="336"/>
      <c r="AD11" s="336"/>
      <c r="AE11" s="336"/>
      <c r="AF11" s="337"/>
      <c r="AG11" s="329"/>
      <c r="AH11" s="329"/>
      <c r="AI11" s="329"/>
      <c r="AK11" s="445" t="s">
        <v>134</v>
      </c>
      <c r="AL11" s="364" t="s">
        <v>99</v>
      </c>
      <c r="AM11" s="365">
        <f>SUM($AP$16:$AP$33)</f>
        <v>15</v>
      </c>
      <c r="AN11" s="445" t="s">
        <v>135</v>
      </c>
      <c r="AO11" s="364" t="s">
        <v>99</v>
      </c>
      <c r="AP11" s="365">
        <f>SUM($AP$35:$AP$49)</f>
        <v>11</v>
      </c>
      <c r="AQ11" s="445" t="s">
        <v>1</v>
      </c>
      <c r="AR11" s="364" t="s">
        <v>99</v>
      </c>
      <c r="AS11" s="365">
        <f>SUM($AP$52:$AP$69)+SUM($AP$71:$AP$85)+SUM($AP$87:$AP$110)</f>
        <v>18</v>
      </c>
      <c r="AT11" s="366"/>
    </row>
    <row r="12" spans="2:69" ht="5.45" customHeight="1" x14ac:dyDescent="0.15">
      <c r="B12" s="338"/>
      <c r="C12" s="338"/>
      <c r="D12" s="338"/>
      <c r="E12" s="338"/>
      <c r="F12" s="338"/>
      <c r="G12" s="338"/>
      <c r="H12" s="338"/>
      <c r="I12" s="338"/>
      <c r="J12" s="338"/>
      <c r="K12" s="338"/>
      <c r="L12" s="338"/>
      <c r="M12" s="338"/>
      <c r="N12" s="338"/>
      <c r="O12" s="338"/>
      <c r="P12" s="338"/>
      <c r="Q12" s="338"/>
      <c r="R12" s="338"/>
      <c r="S12" s="338"/>
      <c r="T12" s="338"/>
      <c r="U12" s="329"/>
      <c r="V12" s="329"/>
      <c r="W12" s="329"/>
      <c r="X12" s="329"/>
      <c r="Y12" s="329"/>
      <c r="Z12" s="329"/>
      <c r="AA12" s="329"/>
      <c r="AB12" s="329"/>
      <c r="AC12" s="329"/>
      <c r="AD12" s="329"/>
      <c r="AE12" s="329"/>
      <c r="AF12" s="329"/>
      <c r="AG12" s="339"/>
      <c r="AH12" s="339"/>
      <c r="AI12" s="339"/>
      <c r="AK12" s="323" t="s">
        <v>2</v>
      </c>
      <c r="AL12" s="323" t="s">
        <v>3</v>
      </c>
      <c r="AM12" s="323" t="s">
        <v>4</v>
      </c>
      <c r="AN12" s="323" t="s">
        <v>5</v>
      </c>
      <c r="AO12" s="323" t="s">
        <v>6</v>
      </c>
      <c r="AP12" s="323" t="s">
        <v>7</v>
      </c>
      <c r="AQ12" s="323" t="s">
        <v>8</v>
      </c>
      <c r="AR12" s="323"/>
      <c r="AS12" s="445" t="s">
        <v>9</v>
      </c>
      <c r="AT12" s="323"/>
    </row>
    <row r="13" spans="2:69" ht="20.100000000000001" customHeight="1" x14ac:dyDescent="0.15">
      <c r="B13" s="1443" t="s">
        <v>10</v>
      </c>
      <c r="C13" s="1443" t="s">
        <v>418</v>
      </c>
      <c r="D13" s="1445"/>
      <c r="E13" s="1445"/>
      <c r="F13" s="1445"/>
      <c r="G13" s="1445"/>
      <c r="H13" s="1445"/>
      <c r="I13" s="1443" t="s">
        <v>100</v>
      </c>
      <c r="J13" s="1445"/>
      <c r="K13" s="1445"/>
      <c r="L13" s="1445"/>
      <c r="M13" s="1445"/>
      <c r="N13" s="1445"/>
      <c r="O13" s="1445"/>
      <c r="P13" s="1445"/>
      <c r="Q13" s="1445"/>
      <c r="R13" s="1445"/>
      <c r="S13" s="1445"/>
      <c r="T13" s="1448"/>
      <c r="U13" s="1443" t="s">
        <v>101</v>
      </c>
      <c r="V13" s="1445"/>
      <c r="W13" s="1445"/>
      <c r="X13" s="1445"/>
      <c r="Y13" s="1445"/>
      <c r="Z13" s="1445"/>
      <c r="AA13" s="1445"/>
      <c r="AB13" s="1445"/>
      <c r="AC13" s="1445"/>
      <c r="AD13" s="1445"/>
      <c r="AE13" s="1445"/>
      <c r="AF13" s="1445"/>
      <c r="AG13" s="1290" t="s">
        <v>102</v>
      </c>
      <c r="AH13" s="1292" t="s">
        <v>103</v>
      </c>
      <c r="AI13" s="1300" t="s">
        <v>104</v>
      </c>
      <c r="AJ13" s="324"/>
      <c r="AK13" s="1472" t="s">
        <v>105</v>
      </c>
      <c r="AL13" s="1294" t="s">
        <v>106</v>
      </c>
      <c r="AM13" s="1294" t="s">
        <v>136</v>
      </c>
      <c r="AN13" s="1294" t="s">
        <v>107</v>
      </c>
      <c r="AO13" s="1294" t="s">
        <v>108</v>
      </c>
      <c r="AP13" s="1294" t="s">
        <v>109</v>
      </c>
      <c r="AQ13" s="1304" t="s">
        <v>110</v>
      </c>
      <c r="AR13" s="1302" t="s">
        <v>111</v>
      </c>
      <c r="AS13" s="1472" t="s">
        <v>112</v>
      </c>
      <c r="AT13" s="1302" t="s">
        <v>113</v>
      </c>
      <c r="AV13" s="1313" t="s">
        <v>101</v>
      </c>
      <c r="AW13" s="1314"/>
      <c r="AX13" s="1314"/>
      <c r="AY13" s="1314"/>
      <c r="AZ13" s="1315"/>
      <c r="BN13" s="1466" t="s">
        <v>101</v>
      </c>
      <c r="BO13" s="1467"/>
      <c r="BP13" s="1467"/>
      <c r="BQ13" s="1468"/>
    </row>
    <row r="14" spans="2:69" ht="20.100000000000001" customHeight="1" thickBot="1" x14ac:dyDescent="0.2">
      <c r="B14" s="1444"/>
      <c r="C14" s="1444"/>
      <c r="D14" s="1446"/>
      <c r="E14" s="1446"/>
      <c r="F14" s="1446"/>
      <c r="G14" s="1446"/>
      <c r="H14" s="1446"/>
      <c r="I14" s="1444"/>
      <c r="J14" s="1446"/>
      <c r="K14" s="1446"/>
      <c r="L14" s="1446"/>
      <c r="M14" s="1446"/>
      <c r="N14" s="1446"/>
      <c r="O14" s="1446"/>
      <c r="P14" s="1446"/>
      <c r="Q14" s="1446"/>
      <c r="R14" s="1446"/>
      <c r="S14" s="1446"/>
      <c r="T14" s="1449"/>
      <c r="U14" s="1444"/>
      <c r="V14" s="1446"/>
      <c r="W14" s="1446"/>
      <c r="X14" s="1446"/>
      <c r="Y14" s="1446"/>
      <c r="Z14" s="1446"/>
      <c r="AA14" s="1446"/>
      <c r="AB14" s="1446"/>
      <c r="AC14" s="1446"/>
      <c r="AD14" s="1446"/>
      <c r="AE14" s="1446"/>
      <c r="AF14" s="1446"/>
      <c r="AG14" s="1291"/>
      <c r="AH14" s="1293"/>
      <c r="AI14" s="1301"/>
      <c r="AJ14" s="324"/>
      <c r="AK14" s="1473"/>
      <c r="AL14" s="1295"/>
      <c r="AM14" s="1295"/>
      <c r="AN14" s="1299"/>
      <c r="AO14" s="1295"/>
      <c r="AP14" s="1295"/>
      <c r="AQ14" s="1305"/>
      <c r="AR14" s="1303"/>
      <c r="AS14" s="1473"/>
      <c r="AT14" s="1303"/>
      <c r="AV14" s="1316"/>
      <c r="AW14" s="1317"/>
      <c r="AX14" s="1317"/>
      <c r="AY14" s="1317"/>
      <c r="AZ14" s="1318"/>
      <c r="BN14" s="1469"/>
      <c r="BO14" s="1470"/>
      <c r="BP14" s="1470"/>
      <c r="BQ14" s="1471"/>
    </row>
    <row r="15" spans="2:69" ht="27" customHeight="1" thickTop="1" x14ac:dyDescent="0.15">
      <c r="B15" s="340" t="s">
        <v>447</v>
      </c>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2"/>
      <c r="AH15" s="342"/>
      <c r="AI15" s="343"/>
      <c r="AJ15" s="324"/>
      <c r="AK15" s="383"/>
      <c r="AL15" s="367"/>
      <c r="AM15" s="367"/>
      <c r="AN15" s="367"/>
      <c r="AO15" s="367"/>
      <c r="AP15" s="367"/>
      <c r="AQ15" s="367"/>
      <c r="AR15" s="368">
        <f>SUM(AR16:AR33)</f>
        <v>15</v>
      </c>
      <c r="AS15" s="374"/>
      <c r="AT15" s="375">
        <f>SUM(AT16:AT33)</f>
        <v>0</v>
      </c>
      <c r="AV15" s="386"/>
      <c r="AW15" s="387"/>
      <c r="AX15" s="387"/>
      <c r="AY15" s="387"/>
      <c r="AZ15" s="388"/>
      <c r="BN15" s="411"/>
      <c r="BO15" s="412"/>
      <c r="BP15" s="412"/>
      <c r="BQ15" s="413"/>
    </row>
    <row r="16" spans="2:69" ht="23.1" customHeight="1" x14ac:dyDescent="0.15">
      <c r="B16" s="1447">
        <v>1</v>
      </c>
      <c r="C16" s="1371" t="s">
        <v>114</v>
      </c>
      <c r="D16" s="1372"/>
      <c r="E16" s="1373"/>
      <c r="F16" s="1382" t="s">
        <v>115</v>
      </c>
      <c r="G16" s="1372"/>
      <c r="H16" s="1383"/>
      <c r="I16" s="1416" t="s">
        <v>598</v>
      </c>
      <c r="J16" s="1417"/>
      <c r="K16" s="1417"/>
      <c r="L16" s="1417"/>
      <c r="M16" s="1417"/>
      <c r="N16" s="1417"/>
      <c r="O16" s="1417"/>
      <c r="P16" s="1417"/>
      <c r="Q16" s="1417"/>
      <c r="R16" s="1417"/>
      <c r="S16" s="1417"/>
      <c r="T16" s="1418"/>
      <c r="U16" s="1416" t="s">
        <v>116</v>
      </c>
      <c r="V16" s="1417"/>
      <c r="W16" s="1417"/>
      <c r="X16" s="1417"/>
      <c r="Y16" s="1417"/>
      <c r="Z16" s="1417"/>
      <c r="AA16" s="1417"/>
      <c r="AB16" s="1417"/>
      <c r="AC16" s="1417"/>
      <c r="AD16" s="1417"/>
      <c r="AE16" s="1417"/>
      <c r="AF16" s="1420"/>
      <c r="AG16" s="1296"/>
      <c r="AH16" s="1199"/>
      <c r="AI16" s="1085"/>
      <c r="AJ16" s="324"/>
      <c r="AK16" s="1114">
        <v>2</v>
      </c>
      <c r="AL16" s="1115">
        <v>1</v>
      </c>
      <c r="AM16" s="1026">
        <f>IF($AG16="該当無",0,1)</f>
        <v>1</v>
      </c>
      <c r="AN16" s="1103">
        <v>1</v>
      </c>
      <c r="AO16" s="1394"/>
      <c r="AP16" s="1026">
        <f>$AK16*$AM16*$AN16</f>
        <v>2</v>
      </c>
      <c r="AQ16" s="1105">
        <f>$AP16*15/$AM$11</f>
        <v>2</v>
      </c>
      <c r="AR16" s="1093">
        <f>SUM(AQ16:AQ33)</f>
        <v>15</v>
      </c>
      <c r="AS16" s="1108">
        <f>IF($AP16=0,0,IF($AG16=-1,$AG16*$AO16,$AG16/$AL16*$AQ16))</f>
        <v>0</v>
      </c>
      <c r="AT16" s="1107">
        <f>SUM(AS16:AS33)</f>
        <v>0</v>
      </c>
      <c r="AV16" s="1415">
        <v>1</v>
      </c>
      <c r="AW16" s="1272">
        <v>0</v>
      </c>
      <c r="AX16" s="1272"/>
      <c r="AY16" s="1272"/>
      <c r="AZ16" s="1413"/>
      <c r="BN16" s="1474" t="str">
        <f>IF($AG16=0,"今年度","")</f>
        <v>今年度</v>
      </c>
      <c r="BO16" s="1027" t="str">
        <f>IF($AG16=0,"来年度","")</f>
        <v>来年度</v>
      </c>
      <c r="BP16" s="1027" t="str">
        <f>IF($AG16=0,"再来年度","")</f>
        <v>再来年度</v>
      </c>
      <c r="BQ16" s="1465" t="str">
        <f>IF($AG16=0,"未定","")</f>
        <v>未定</v>
      </c>
    </row>
    <row r="17" spans="2:69" ht="23.1" customHeight="1" x14ac:dyDescent="0.15">
      <c r="B17" s="1430"/>
      <c r="C17" s="1374"/>
      <c r="D17" s="1205"/>
      <c r="E17" s="1375"/>
      <c r="F17" s="1204"/>
      <c r="G17" s="1205"/>
      <c r="H17" s="1206"/>
      <c r="I17" s="1337"/>
      <c r="J17" s="1338"/>
      <c r="K17" s="1338"/>
      <c r="L17" s="1338"/>
      <c r="M17" s="1338"/>
      <c r="N17" s="1338"/>
      <c r="O17" s="1338"/>
      <c r="P17" s="1338"/>
      <c r="Q17" s="1338"/>
      <c r="R17" s="1338"/>
      <c r="S17" s="1338"/>
      <c r="T17" s="1419"/>
      <c r="U17" s="1337"/>
      <c r="V17" s="1338"/>
      <c r="W17" s="1338"/>
      <c r="X17" s="1338"/>
      <c r="Y17" s="1338"/>
      <c r="Z17" s="1338"/>
      <c r="AA17" s="1338"/>
      <c r="AB17" s="1338"/>
      <c r="AC17" s="1338"/>
      <c r="AD17" s="1338"/>
      <c r="AE17" s="1338"/>
      <c r="AF17" s="1339"/>
      <c r="AG17" s="1297"/>
      <c r="AH17" s="1092"/>
      <c r="AI17" s="1086"/>
      <c r="AJ17" s="324"/>
      <c r="AK17" s="1089"/>
      <c r="AL17" s="1027"/>
      <c r="AM17" s="1027"/>
      <c r="AN17" s="1097"/>
      <c r="AO17" s="1024"/>
      <c r="AP17" s="1027"/>
      <c r="AQ17" s="1421"/>
      <c r="AR17" s="1083"/>
      <c r="AS17" s="1422"/>
      <c r="AT17" s="1047"/>
      <c r="AV17" s="1117"/>
      <c r="AW17" s="1022"/>
      <c r="AX17" s="1022"/>
      <c r="AY17" s="1022"/>
      <c r="AZ17" s="1119"/>
      <c r="BN17" s="1474"/>
      <c r="BO17" s="1027"/>
      <c r="BP17" s="1027"/>
      <c r="BQ17" s="1465"/>
    </row>
    <row r="18" spans="2:69" ht="23.1" customHeight="1" x14ac:dyDescent="0.15">
      <c r="B18" s="1431"/>
      <c r="C18" s="1374"/>
      <c r="D18" s="1205"/>
      <c r="E18" s="1375"/>
      <c r="F18" s="1204"/>
      <c r="G18" s="1205"/>
      <c r="H18" s="1206"/>
      <c r="I18" s="1337"/>
      <c r="J18" s="1338"/>
      <c r="K18" s="1338"/>
      <c r="L18" s="1338"/>
      <c r="M18" s="1338"/>
      <c r="N18" s="1338"/>
      <c r="O18" s="1338"/>
      <c r="P18" s="1338"/>
      <c r="Q18" s="1338"/>
      <c r="R18" s="1338"/>
      <c r="S18" s="1338"/>
      <c r="T18" s="1419"/>
      <c r="U18" s="1337"/>
      <c r="V18" s="1338"/>
      <c r="W18" s="1338"/>
      <c r="X18" s="1338"/>
      <c r="Y18" s="1338"/>
      <c r="Z18" s="1338"/>
      <c r="AA18" s="1338"/>
      <c r="AB18" s="1338"/>
      <c r="AC18" s="1338"/>
      <c r="AD18" s="1338"/>
      <c r="AE18" s="1338"/>
      <c r="AF18" s="1339"/>
      <c r="AG18" s="1298"/>
      <c r="AH18" s="1092"/>
      <c r="AI18" s="1087"/>
      <c r="AJ18" s="324"/>
      <c r="AK18" s="1089"/>
      <c r="AL18" s="1027"/>
      <c r="AM18" s="1027"/>
      <c r="AN18" s="1097"/>
      <c r="AO18" s="1104"/>
      <c r="AP18" s="1027"/>
      <c r="AQ18" s="1421"/>
      <c r="AR18" s="1083"/>
      <c r="AS18" s="1422"/>
      <c r="AT18" s="1047"/>
      <c r="AV18" s="1117"/>
      <c r="AW18" s="1022"/>
      <c r="AX18" s="1022"/>
      <c r="AY18" s="1022"/>
      <c r="AZ18" s="1119"/>
      <c r="BN18" s="1474"/>
      <c r="BO18" s="1027"/>
      <c r="BP18" s="1027"/>
      <c r="BQ18" s="1465"/>
    </row>
    <row r="19" spans="2:69" ht="15" customHeight="1" x14ac:dyDescent="0.15">
      <c r="B19" s="1429">
        <v>2</v>
      </c>
      <c r="C19" s="1374"/>
      <c r="D19" s="1205"/>
      <c r="E19" s="1375"/>
      <c r="F19" s="1204"/>
      <c r="G19" s="1205"/>
      <c r="H19" s="1206"/>
      <c r="I19" s="1423" t="s">
        <v>599</v>
      </c>
      <c r="J19" s="1424"/>
      <c r="K19" s="1424"/>
      <c r="L19" s="1424"/>
      <c r="M19" s="1424"/>
      <c r="N19" s="1424"/>
      <c r="O19" s="1424"/>
      <c r="P19" s="1424"/>
      <c r="Q19" s="1424"/>
      <c r="R19" s="1424"/>
      <c r="S19" s="1424"/>
      <c r="T19" s="1425"/>
      <c r="U19" s="1031" t="s">
        <v>137</v>
      </c>
      <c r="V19" s="1032"/>
      <c r="W19" s="1032"/>
      <c r="X19" s="1032"/>
      <c r="Y19" s="1032"/>
      <c r="Z19" s="1032"/>
      <c r="AA19" s="1032"/>
      <c r="AB19" s="1032"/>
      <c r="AC19" s="1032"/>
      <c r="AD19" s="1032"/>
      <c r="AE19" s="1032"/>
      <c r="AF19" s="1040"/>
      <c r="AG19" s="1426"/>
      <c r="AH19" s="1092"/>
      <c r="AI19" s="1090"/>
      <c r="AJ19" s="325"/>
      <c r="AK19" s="1089">
        <v>2</v>
      </c>
      <c r="AL19" s="1027">
        <v>1</v>
      </c>
      <c r="AM19" s="1021">
        <f>IF($AG19="該当無",0,1)</f>
        <v>1</v>
      </c>
      <c r="AN19" s="1097">
        <v>1</v>
      </c>
      <c r="AO19" s="1099"/>
      <c r="AP19" s="1027">
        <f>$AK19*$AM19*$AN19</f>
        <v>2</v>
      </c>
      <c r="AQ19" s="1081">
        <f>$AP19*15/$AM$11</f>
        <v>2</v>
      </c>
      <c r="AR19" s="1082"/>
      <c r="AS19" s="1043">
        <f>IF($AP19=0,0,IF($AG19=-1,$AG19*$AO19,$AG19/$AL19*$AQ19))</f>
        <v>0</v>
      </c>
      <c r="AT19" s="1046"/>
      <c r="AV19" s="1112">
        <f>IF($AG$16=0,0,1)</f>
        <v>0</v>
      </c>
      <c r="AW19" s="1021">
        <v>0</v>
      </c>
      <c r="AX19" s="1021"/>
      <c r="AY19" s="1021"/>
      <c r="AZ19" s="1118"/>
      <c r="BN19" s="1474" t="str">
        <f>IF($AG19=0,"今年度","")</f>
        <v>今年度</v>
      </c>
      <c r="BO19" s="1027" t="str">
        <f>IF($AG19=0,"来年度","")</f>
        <v>来年度</v>
      </c>
      <c r="BP19" s="1027" t="str">
        <f>IF($AG19=0,"再来年度","")</f>
        <v>再来年度</v>
      </c>
      <c r="BQ19" s="1465" t="str">
        <f>IF($AG19=0,"未定","")</f>
        <v>未定</v>
      </c>
    </row>
    <row r="20" spans="2:69" ht="15" customHeight="1" x14ac:dyDescent="0.15">
      <c r="B20" s="1430"/>
      <c r="C20" s="1374"/>
      <c r="D20" s="1205"/>
      <c r="E20" s="1375"/>
      <c r="F20" s="1204"/>
      <c r="G20" s="1205"/>
      <c r="H20" s="1206"/>
      <c r="I20" s="1337"/>
      <c r="J20" s="1338"/>
      <c r="K20" s="1338"/>
      <c r="L20" s="1338"/>
      <c r="M20" s="1338"/>
      <c r="N20" s="1338"/>
      <c r="O20" s="1338"/>
      <c r="P20" s="1338"/>
      <c r="Q20" s="1338"/>
      <c r="R20" s="1338"/>
      <c r="S20" s="1338"/>
      <c r="T20" s="1419"/>
      <c r="U20" s="1034"/>
      <c r="V20" s="1035"/>
      <c r="W20" s="1035"/>
      <c r="X20" s="1035"/>
      <c r="Y20" s="1035"/>
      <c r="Z20" s="1035"/>
      <c r="AA20" s="1035"/>
      <c r="AB20" s="1035"/>
      <c r="AC20" s="1035"/>
      <c r="AD20" s="1035"/>
      <c r="AE20" s="1035"/>
      <c r="AF20" s="1041"/>
      <c r="AG20" s="1297"/>
      <c r="AH20" s="1092"/>
      <c r="AI20" s="1086"/>
      <c r="AJ20" s="325"/>
      <c r="AK20" s="1089"/>
      <c r="AL20" s="1027"/>
      <c r="AM20" s="1022"/>
      <c r="AN20" s="1097"/>
      <c r="AO20" s="1024"/>
      <c r="AP20" s="1027"/>
      <c r="AQ20" s="1029"/>
      <c r="AR20" s="1083"/>
      <c r="AS20" s="1044"/>
      <c r="AT20" s="1047"/>
      <c r="AV20" s="1113"/>
      <c r="AW20" s="1022"/>
      <c r="AX20" s="1022"/>
      <c r="AY20" s="1022"/>
      <c r="AZ20" s="1119"/>
      <c r="BN20" s="1474"/>
      <c r="BO20" s="1027"/>
      <c r="BP20" s="1027"/>
      <c r="BQ20" s="1465"/>
    </row>
    <row r="21" spans="2:69" ht="20.45" customHeight="1" x14ac:dyDescent="0.15">
      <c r="B21" s="1431"/>
      <c r="C21" s="1374"/>
      <c r="D21" s="1205"/>
      <c r="E21" s="1375"/>
      <c r="F21" s="1204"/>
      <c r="G21" s="1205"/>
      <c r="H21" s="1206"/>
      <c r="I21" s="1337"/>
      <c r="J21" s="1338"/>
      <c r="K21" s="1338"/>
      <c r="L21" s="1338"/>
      <c r="M21" s="1338"/>
      <c r="N21" s="1338"/>
      <c r="O21" s="1338"/>
      <c r="P21" s="1338"/>
      <c r="Q21" s="1338"/>
      <c r="R21" s="1338"/>
      <c r="S21" s="1338"/>
      <c r="T21" s="1419"/>
      <c r="U21" s="1034"/>
      <c r="V21" s="1035"/>
      <c r="W21" s="1035"/>
      <c r="X21" s="1035"/>
      <c r="Y21" s="1035"/>
      <c r="Z21" s="1035"/>
      <c r="AA21" s="1035"/>
      <c r="AB21" s="1035"/>
      <c r="AC21" s="1035"/>
      <c r="AD21" s="1035"/>
      <c r="AE21" s="1035"/>
      <c r="AF21" s="1041"/>
      <c r="AG21" s="1298"/>
      <c r="AH21" s="1092"/>
      <c r="AI21" s="1087"/>
      <c r="AJ21" s="325"/>
      <c r="AK21" s="1089"/>
      <c r="AL21" s="1027"/>
      <c r="AM21" s="1026"/>
      <c r="AN21" s="1097"/>
      <c r="AO21" s="1104"/>
      <c r="AP21" s="1027"/>
      <c r="AQ21" s="1105"/>
      <c r="AR21" s="1083"/>
      <c r="AS21" s="1108"/>
      <c r="AT21" s="1047"/>
      <c r="AV21" s="1113"/>
      <c r="AW21" s="1022"/>
      <c r="AX21" s="1022"/>
      <c r="AY21" s="1022"/>
      <c r="AZ21" s="1119"/>
      <c r="BN21" s="1474"/>
      <c r="BO21" s="1027"/>
      <c r="BP21" s="1027"/>
      <c r="BQ21" s="1465"/>
    </row>
    <row r="22" spans="2:69" s="327" customFormat="1" ht="15" customHeight="1" x14ac:dyDescent="0.15">
      <c r="B22" s="1429">
        <v>3</v>
      </c>
      <c r="C22" s="1374"/>
      <c r="D22" s="1205"/>
      <c r="E22" s="1375"/>
      <c r="F22" s="1204"/>
      <c r="G22" s="1205"/>
      <c r="H22" s="1206"/>
      <c r="I22" s="1235" t="s">
        <v>600</v>
      </c>
      <c r="J22" s="1236"/>
      <c r="K22" s="1236"/>
      <c r="L22" s="1236"/>
      <c r="M22" s="1236"/>
      <c r="N22" s="1236"/>
      <c r="O22" s="1236"/>
      <c r="P22" s="1236"/>
      <c r="Q22" s="1236"/>
      <c r="R22" s="1236"/>
      <c r="S22" s="1236"/>
      <c r="T22" s="1237"/>
      <c r="U22" s="1159" t="s">
        <v>529</v>
      </c>
      <c r="V22" s="1160"/>
      <c r="W22" s="1160"/>
      <c r="X22" s="1160"/>
      <c r="Y22" s="1160"/>
      <c r="Z22" s="1160"/>
      <c r="AA22" s="1160"/>
      <c r="AB22" s="1160"/>
      <c r="AC22" s="1160"/>
      <c r="AD22" s="1160"/>
      <c r="AE22" s="1160"/>
      <c r="AF22" s="1162"/>
      <c r="AG22" s="1265"/>
      <c r="AH22" s="1092"/>
      <c r="AI22" s="1090"/>
      <c r="AJ22" s="326"/>
      <c r="AK22" s="1089">
        <v>2</v>
      </c>
      <c r="AL22" s="1027">
        <v>2</v>
      </c>
      <c r="AM22" s="1021">
        <f>IF($AG22="該当無",0,1)</f>
        <v>1</v>
      </c>
      <c r="AN22" s="1097">
        <v>1</v>
      </c>
      <c r="AO22" s="1099"/>
      <c r="AP22" s="1027">
        <f>$AK22*$AM22*$AN22</f>
        <v>2</v>
      </c>
      <c r="AQ22" s="1081">
        <f>$AP22*15/$AM$11</f>
        <v>2</v>
      </c>
      <c r="AR22" s="1414"/>
      <c r="AS22" s="1043">
        <f>IF($AP22=0,0,IF($AG22=-1,$AG22*$AO22,$AG22/$AL22*$AQ22))</f>
        <v>0</v>
      </c>
      <c r="AT22" s="1465"/>
      <c r="AV22" s="1112">
        <f>IF($AG$16=0,0,2)</f>
        <v>0</v>
      </c>
      <c r="AW22" s="1188">
        <f>IF($AG$16=0,0,1)</f>
        <v>0</v>
      </c>
      <c r="AX22" s="1188">
        <v>0</v>
      </c>
      <c r="AY22" s="1021"/>
      <c r="AZ22" s="1118"/>
      <c r="BN22" s="1474" t="str">
        <f>IF($AG22=0,"今年度","")</f>
        <v>今年度</v>
      </c>
      <c r="BO22" s="1027" t="str">
        <f>IF($AG22=0,"来年度","")</f>
        <v>来年度</v>
      </c>
      <c r="BP22" s="1027" t="str">
        <f>IF($AG22=0,"再来年度","")</f>
        <v>再来年度</v>
      </c>
      <c r="BQ22" s="1465" t="str">
        <f>IF($AG22=0,"未定","")</f>
        <v>未定</v>
      </c>
    </row>
    <row r="23" spans="2:69" s="327" customFormat="1" ht="15" customHeight="1" x14ac:dyDescent="0.15">
      <c r="B23" s="1430"/>
      <c r="C23" s="1374"/>
      <c r="D23" s="1205"/>
      <c r="E23" s="1375"/>
      <c r="F23" s="1204"/>
      <c r="G23" s="1205"/>
      <c r="H23" s="1206"/>
      <c r="I23" s="1235"/>
      <c r="J23" s="1236"/>
      <c r="K23" s="1236"/>
      <c r="L23" s="1236"/>
      <c r="M23" s="1236"/>
      <c r="N23" s="1236"/>
      <c r="O23" s="1236"/>
      <c r="P23" s="1236"/>
      <c r="Q23" s="1236"/>
      <c r="R23" s="1236"/>
      <c r="S23" s="1236"/>
      <c r="T23" s="1237"/>
      <c r="U23" s="1159"/>
      <c r="V23" s="1160"/>
      <c r="W23" s="1160"/>
      <c r="X23" s="1160"/>
      <c r="Y23" s="1160"/>
      <c r="Z23" s="1160"/>
      <c r="AA23" s="1160"/>
      <c r="AB23" s="1160"/>
      <c r="AC23" s="1160"/>
      <c r="AD23" s="1160"/>
      <c r="AE23" s="1160"/>
      <c r="AF23" s="1162"/>
      <c r="AG23" s="1265"/>
      <c r="AH23" s="1092"/>
      <c r="AI23" s="1086"/>
      <c r="AJ23" s="326"/>
      <c r="AK23" s="1089"/>
      <c r="AL23" s="1027"/>
      <c r="AM23" s="1022"/>
      <c r="AN23" s="1097"/>
      <c r="AO23" s="1024"/>
      <c r="AP23" s="1027"/>
      <c r="AQ23" s="1029"/>
      <c r="AR23" s="1414"/>
      <c r="AS23" s="1044"/>
      <c r="AT23" s="1465"/>
      <c r="AV23" s="1113"/>
      <c r="AW23" s="1189"/>
      <c r="AX23" s="1189"/>
      <c r="AY23" s="1022"/>
      <c r="AZ23" s="1119"/>
      <c r="BN23" s="1474"/>
      <c r="BO23" s="1027"/>
      <c r="BP23" s="1027"/>
      <c r="BQ23" s="1465"/>
    </row>
    <row r="24" spans="2:69" s="327" customFormat="1" ht="15" customHeight="1" x14ac:dyDescent="0.15">
      <c r="B24" s="1431"/>
      <c r="C24" s="1374"/>
      <c r="D24" s="1205"/>
      <c r="E24" s="1375"/>
      <c r="F24" s="1204"/>
      <c r="G24" s="1205"/>
      <c r="H24" s="1206"/>
      <c r="I24" s="1235"/>
      <c r="J24" s="1236"/>
      <c r="K24" s="1236"/>
      <c r="L24" s="1236"/>
      <c r="M24" s="1236"/>
      <c r="N24" s="1236"/>
      <c r="O24" s="1236"/>
      <c r="P24" s="1236"/>
      <c r="Q24" s="1236"/>
      <c r="R24" s="1236"/>
      <c r="S24" s="1236"/>
      <c r="T24" s="1237"/>
      <c r="U24" s="1159"/>
      <c r="V24" s="1160"/>
      <c r="W24" s="1160"/>
      <c r="X24" s="1160"/>
      <c r="Y24" s="1160"/>
      <c r="Z24" s="1160"/>
      <c r="AA24" s="1160"/>
      <c r="AB24" s="1160"/>
      <c r="AC24" s="1160"/>
      <c r="AD24" s="1160"/>
      <c r="AE24" s="1160"/>
      <c r="AF24" s="1162"/>
      <c r="AG24" s="1266"/>
      <c r="AH24" s="1092"/>
      <c r="AI24" s="1087"/>
      <c r="AJ24" s="326"/>
      <c r="AK24" s="1089"/>
      <c r="AL24" s="1027"/>
      <c r="AM24" s="1026"/>
      <c r="AN24" s="1097"/>
      <c r="AO24" s="1104"/>
      <c r="AP24" s="1027"/>
      <c r="AQ24" s="1105"/>
      <c r="AR24" s="1414"/>
      <c r="AS24" s="1108"/>
      <c r="AT24" s="1465"/>
      <c r="AV24" s="1113"/>
      <c r="AW24" s="1190"/>
      <c r="AX24" s="1190"/>
      <c r="AY24" s="1022"/>
      <c r="AZ24" s="1119"/>
      <c r="BN24" s="1474"/>
      <c r="BO24" s="1027"/>
      <c r="BP24" s="1027"/>
      <c r="BQ24" s="1465"/>
    </row>
    <row r="25" spans="2:69" s="327" customFormat="1" ht="20.100000000000001" customHeight="1" x14ac:dyDescent="0.15">
      <c r="B25" s="1429">
        <v>4</v>
      </c>
      <c r="C25" s="1374"/>
      <c r="D25" s="1205"/>
      <c r="E25" s="1375"/>
      <c r="F25" s="1201" t="s">
        <v>636</v>
      </c>
      <c r="G25" s="1202"/>
      <c r="H25" s="1203"/>
      <c r="I25" s="1235" t="s">
        <v>117</v>
      </c>
      <c r="J25" s="1236"/>
      <c r="K25" s="1236"/>
      <c r="L25" s="1236"/>
      <c r="M25" s="1236"/>
      <c r="N25" s="1236"/>
      <c r="O25" s="1236"/>
      <c r="P25" s="1236"/>
      <c r="Q25" s="1236"/>
      <c r="R25" s="1236"/>
      <c r="S25" s="1236"/>
      <c r="T25" s="1237"/>
      <c r="U25" s="1241" t="s">
        <v>118</v>
      </c>
      <c r="V25" s="1242"/>
      <c r="W25" s="1242"/>
      <c r="X25" s="1242"/>
      <c r="Y25" s="1242"/>
      <c r="Z25" s="1242"/>
      <c r="AA25" s="1242"/>
      <c r="AB25" s="1242"/>
      <c r="AC25" s="1242"/>
      <c r="AD25" s="1242"/>
      <c r="AE25" s="1242"/>
      <c r="AF25" s="1243"/>
      <c r="AG25" s="1172"/>
      <c r="AH25" s="1092"/>
      <c r="AI25" s="1090"/>
      <c r="AJ25" s="326"/>
      <c r="AK25" s="1089">
        <v>3</v>
      </c>
      <c r="AL25" s="1027">
        <v>4</v>
      </c>
      <c r="AM25" s="1021">
        <f>IF($AG25="該当無",0,1)</f>
        <v>1</v>
      </c>
      <c r="AN25" s="1097">
        <v>1</v>
      </c>
      <c r="AO25" s="1099"/>
      <c r="AP25" s="1027">
        <f>$AK25*$AM25*$AN25</f>
        <v>3</v>
      </c>
      <c r="AQ25" s="1081">
        <f>$AP25*15/$AM$11</f>
        <v>3</v>
      </c>
      <c r="AR25" s="1082"/>
      <c r="AS25" s="1043">
        <f>IF($AP25=0,0,IF($AG25=-1,$AG25*$AO25,$AG25/$AL25*$AQ25))</f>
        <v>0</v>
      </c>
      <c r="AT25" s="1046"/>
      <c r="AV25" s="1116">
        <v>4</v>
      </c>
      <c r="AW25" s="1021">
        <v>3</v>
      </c>
      <c r="AX25" s="1021">
        <v>2</v>
      </c>
      <c r="AY25" s="1021">
        <v>1</v>
      </c>
      <c r="AZ25" s="1135">
        <v>0</v>
      </c>
      <c r="BN25" s="1474" t="str">
        <f>IF($AG25=0,"今年度","")</f>
        <v>今年度</v>
      </c>
      <c r="BO25" s="1027" t="str">
        <f>IF($AG25=0,"来年度","")</f>
        <v>来年度</v>
      </c>
      <c r="BP25" s="1027" t="str">
        <f>IF($AG25=0,"再来年度","")</f>
        <v>再来年度</v>
      </c>
      <c r="BQ25" s="1465" t="str">
        <f>IF($AG25=0,"未定","")</f>
        <v>未定</v>
      </c>
    </row>
    <row r="26" spans="2:69" s="327" customFormat="1" ht="20.100000000000001" customHeight="1" x14ac:dyDescent="0.15">
      <c r="B26" s="1430"/>
      <c r="C26" s="1374"/>
      <c r="D26" s="1205"/>
      <c r="E26" s="1375"/>
      <c r="F26" s="1204"/>
      <c r="G26" s="1205"/>
      <c r="H26" s="1206"/>
      <c r="I26" s="1235"/>
      <c r="J26" s="1236"/>
      <c r="K26" s="1236"/>
      <c r="L26" s="1236"/>
      <c r="M26" s="1236"/>
      <c r="N26" s="1236"/>
      <c r="O26" s="1236"/>
      <c r="P26" s="1236"/>
      <c r="Q26" s="1236"/>
      <c r="R26" s="1236"/>
      <c r="S26" s="1236"/>
      <c r="T26" s="1237"/>
      <c r="U26" s="1235"/>
      <c r="V26" s="1236"/>
      <c r="W26" s="1236"/>
      <c r="X26" s="1236"/>
      <c r="Y26" s="1236"/>
      <c r="Z26" s="1236"/>
      <c r="AA26" s="1236"/>
      <c r="AB26" s="1236"/>
      <c r="AC26" s="1236"/>
      <c r="AD26" s="1236"/>
      <c r="AE26" s="1236"/>
      <c r="AF26" s="1244"/>
      <c r="AG26" s="1173"/>
      <c r="AH26" s="1092"/>
      <c r="AI26" s="1086"/>
      <c r="AJ26" s="326"/>
      <c r="AK26" s="1089"/>
      <c r="AL26" s="1027"/>
      <c r="AM26" s="1022"/>
      <c r="AN26" s="1097"/>
      <c r="AO26" s="1024"/>
      <c r="AP26" s="1027"/>
      <c r="AQ26" s="1029"/>
      <c r="AR26" s="1083"/>
      <c r="AS26" s="1044"/>
      <c r="AT26" s="1047"/>
      <c r="AV26" s="1117"/>
      <c r="AW26" s="1022"/>
      <c r="AX26" s="1022"/>
      <c r="AY26" s="1022"/>
      <c r="AZ26" s="1136"/>
      <c r="BN26" s="1474"/>
      <c r="BO26" s="1027"/>
      <c r="BP26" s="1027"/>
      <c r="BQ26" s="1465"/>
    </row>
    <row r="27" spans="2:69" s="327" customFormat="1" ht="29.25" customHeight="1" x14ac:dyDescent="0.15">
      <c r="B27" s="1431"/>
      <c r="C27" s="1374"/>
      <c r="D27" s="1205"/>
      <c r="E27" s="1375"/>
      <c r="F27" s="1204"/>
      <c r="G27" s="1205"/>
      <c r="H27" s="1206"/>
      <c r="I27" s="1238"/>
      <c r="J27" s="1239"/>
      <c r="K27" s="1239"/>
      <c r="L27" s="1239"/>
      <c r="M27" s="1239"/>
      <c r="N27" s="1239"/>
      <c r="O27" s="1239"/>
      <c r="P27" s="1239"/>
      <c r="Q27" s="1239"/>
      <c r="R27" s="1239"/>
      <c r="S27" s="1239"/>
      <c r="T27" s="1240"/>
      <c r="U27" s="1238"/>
      <c r="V27" s="1239"/>
      <c r="W27" s="1239"/>
      <c r="X27" s="1239"/>
      <c r="Y27" s="1239"/>
      <c r="Z27" s="1239"/>
      <c r="AA27" s="1239"/>
      <c r="AB27" s="1239"/>
      <c r="AC27" s="1239"/>
      <c r="AD27" s="1239"/>
      <c r="AE27" s="1239"/>
      <c r="AF27" s="1245"/>
      <c r="AG27" s="1174"/>
      <c r="AH27" s="1092"/>
      <c r="AI27" s="1087"/>
      <c r="AJ27" s="326"/>
      <c r="AK27" s="1089"/>
      <c r="AL27" s="1027"/>
      <c r="AM27" s="1026"/>
      <c r="AN27" s="1097"/>
      <c r="AO27" s="1104"/>
      <c r="AP27" s="1027"/>
      <c r="AQ27" s="1105"/>
      <c r="AR27" s="1083"/>
      <c r="AS27" s="1108"/>
      <c r="AT27" s="1047"/>
      <c r="AV27" s="1117"/>
      <c r="AW27" s="1026"/>
      <c r="AX27" s="1026"/>
      <c r="AY27" s="1026"/>
      <c r="AZ27" s="1137"/>
      <c r="BN27" s="1474"/>
      <c r="BO27" s="1027"/>
      <c r="BP27" s="1027"/>
      <c r="BQ27" s="1465"/>
    </row>
    <row r="28" spans="2:69" s="327" customFormat="1" ht="20.100000000000001" customHeight="1" x14ac:dyDescent="0.15">
      <c r="B28" s="1432">
        <v>5</v>
      </c>
      <c r="C28" s="1374"/>
      <c r="D28" s="1205"/>
      <c r="E28" s="1205"/>
      <c r="F28" s="1434" t="s">
        <v>122</v>
      </c>
      <c r="G28" s="1435"/>
      <c r="H28" s="1436"/>
      <c r="I28" s="1246" t="s">
        <v>601</v>
      </c>
      <c r="J28" s="1247"/>
      <c r="K28" s="1247"/>
      <c r="L28" s="1247"/>
      <c r="M28" s="1247"/>
      <c r="N28" s="1247"/>
      <c r="O28" s="1247"/>
      <c r="P28" s="1247"/>
      <c r="Q28" s="1247"/>
      <c r="R28" s="1247"/>
      <c r="S28" s="1247"/>
      <c r="T28" s="1248"/>
      <c r="U28" s="1255" t="s">
        <v>602</v>
      </c>
      <c r="V28" s="1256"/>
      <c r="W28" s="1256"/>
      <c r="X28" s="1256"/>
      <c r="Y28" s="1256"/>
      <c r="Z28" s="1256"/>
      <c r="AA28" s="1256"/>
      <c r="AB28" s="1256"/>
      <c r="AC28" s="1256"/>
      <c r="AD28" s="1256"/>
      <c r="AE28" s="1256"/>
      <c r="AF28" s="1257"/>
      <c r="AG28" s="1264"/>
      <c r="AH28" s="1092"/>
      <c r="AI28" s="1090"/>
      <c r="AJ28" s="326"/>
      <c r="AK28" s="1102">
        <v>3</v>
      </c>
      <c r="AL28" s="1028">
        <v>4</v>
      </c>
      <c r="AM28" s="1028">
        <f>IF($AG28="該当無",0,1)</f>
        <v>1</v>
      </c>
      <c r="AN28" s="1098">
        <v>1</v>
      </c>
      <c r="AO28" s="1193"/>
      <c r="AP28" s="1028">
        <f>$AK28*$AM28*$AN28</f>
        <v>3</v>
      </c>
      <c r="AQ28" s="1133">
        <f>$AP28*15/$AM$11</f>
        <v>3</v>
      </c>
      <c r="AR28" s="1129"/>
      <c r="AS28" s="1126">
        <f>IF($AP28=0,0,IF($AG28=-1,$AG28*$AO28,$AG28/$AL28*$AQ28))</f>
        <v>0</v>
      </c>
      <c r="AT28" s="1120"/>
      <c r="AV28" s="1288">
        <v>4</v>
      </c>
      <c r="AW28" s="1028">
        <v>3</v>
      </c>
      <c r="AX28" s="1028">
        <v>2</v>
      </c>
      <c r="AY28" s="1028">
        <v>1</v>
      </c>
      <c r="AZ28" s="1131">
        <v>0</v>
      </c>
      <c r="BN28" s="1474" t="str">
        <f>IF($AG28=0,"今年度","")</f>
        <v>今年度</v>
      </c>
      <c r="BO28" s="1027" t="str">
        <f>IF($AG28=0,"来年度","")</f>
        <v>来年度</v>
      </c>
      <c r="BP28" s="1027" t="str">
        <f>IF($AG28=0,"再来年度","")</f>
        <v>再来年度</v>
      </c>
      <c r="BQ28" s="1465" t="str">
        <f>IF($AG28=0,"未定","")</f>
        <v>未定</v>
      </c>
    </row>
    <row r="29" spans="2:69" s="327" customFormat="1" ht="20.100000000000001" customHeight="1" x14ac:dyDescent="0.15">
      <c r="B29" s="1428"/>
      <c r="C29" s="1374"/>
      <c r="D29" s="1205"/>
      <c r="E29" s="1205"/>
      <c r="F29" s="1437"/>
      <c r="G29" s="1348"/>
      <c r="H29" s="1438"/>
      <c r="I29" s="1249"/>
      <c r="J29" s="1250"/>
      <c r="K29" s="1250"/>
      <c r="L29" s="1250"/>
      <c r="M29" s="1250"/>
      <c r="N29" s="1250"/>
      <c r="O29" s="1250"/>
      <c r="P29" s="1250"/>
      <c r="Q29" s="1250"/>
      <c r="R29" s="1250"/>
      <c r="S29" s="1250"/>
      <c r="T29" s="1251"/>
      <c r="U29" s="1258"/>
      <c r="V29" s="1259"/>
      <c r="W29" s="1259"/>
      <c r="X29" s="1259"/>
      <c r="Y29" s="1259"/>
      <c r="Z29" s="1259"/>
      <c r="AA29" s="1259"/>
      <c r="AB29" s="1259"/>
      <c r="AC29" s="1259"/>
      <c r="AD29" s="1259"/>
      <c r="AE29" s="1259"/>
      <c r="AF29" s="1260"/>
      <c r="AG29" s="1265"/>
      <c r="AH29" s="1092"/>
      <c r="AI29" s="1086"/>
      <c r="AJ29" s="326"/>
      <c r="AK29" s="1270"/>
      <c r="AL29" s="1128"/>
      <c r="AM29" s="1128"/>
      <c r="AN29" s="1197"/>
      <c r="AO29" s="1194"/>
      <c r="AP29" s="1128"/>
      <c r="AQ29" s="1134"/>
      <c r="AR29" s="1130"/>
      <c r="AS29" s="1127"/>
      <c r="AT29" s="1121"/>
      <c r="AV29" s="1279"/>
      <c r="AW29" s="1128"/>
      <c r="AX29" s="1128"/>
      <c r="AY29" s="1128"/>
      <c r="AZ29" s="1132"/>
      <c r="BN29" s="1474"/>
      <c r="BO29" s="1027"/>
      <c r="BP29" s="1027"/>
      <c r="BQ29" s="1465"/>
    </row>
    <row r="30" spans="2:69" s="327" customFormat="1" ht="26.25" customHeight="1" x14ac:dyDescent="0.15">
      <c r="B30" s="1433"/>
      <c r="C30" s="1374"/>
      <c r="D30" s="1205"/>
      <c r="E30" s="1205"/>
      <c r="F30" s="1439"/>
      <c r="G30" s="1440"/>
      <c r="H30" s="1441"/>
      <c r="I30" s="1252"/>
      <c r="J30" s="1253"/>
      <c r="K30" s="1253"/>
      <c r="L30" s="1253"/>
      <c r="M30" s="1253"/>
      <c r="N30" s="1253"/>
      <c r="O30" s="1253"/>
      <c r="P30" s="1253"/>
      <c r="Q30" s="1253"/>
      <c r="R30" s="1253"/>
      <c r="S30" s="1253"/>
      <c r="T30" s="1254"/>
      <c r="U30" s="1261"/>
      <c r="V30" s="1262"/>
      <c r="W30" s="1262"/>
      <c r="X30" s="1262"/>
      <c r="Y30" s="1262"/>
      <c r="Z30" s="1262"/>
      <c r="AA30" s="1262"/>
      <c r="AB30" s="1262"/>
      <c r="AC30" s="1262"/>
      <c r="AD30" s="1262"/>
      <c r="AE30" s="1262"/>
      <c r="AF30" s="1263"/>
      <c r="AG30" s="1266"/>
      <c r="AH30" s="1092"/>
      <c r="AI30" s="1087"/>
      <c r="AJ30" s="326"/>
      <c r="AK30" s="1114"/>
      <c r="AL30" s="1115"/>
      <c r="AM30" s="1115"/>
      <c r="AN30" s="1198"/>
      <c r="AO30" s="1195"/>
      <c r="AP30" s="1115"/>
      <c r="AQ30" s="1196"/>
      <c r="AR30" s="1211"/>
      <c r="AS30" s="1212"/>
      <c r="AT30" s="1319"/>
      <c r="AV30" s="1289"/>
      <c r="AW30" s="1115"/>
      <c r="AX30" s="1115"/>
      <c r="AY30" s="1115"/>
      <c r="AZ30" s="1320"/>
      <c r="BN30" s="1474"/>
      <c r="BO30" s="1027"/>
      <c r="BP30" s="1027"/>
      <c r="BQ30" s="1465"/>
    </row>
    <row r="31" spans="2:69" s="327" customFormat="1" ht="20.100000000000001" customHeight="1" x14ac:dyDescent="0.15">
      <c r="B31" s="1427">
        <v>6</v>
      </c>
      <c r="C31" s="1374"/>
      <c r="D31" s="1205"/>
      <c r="E31" s="1375"/>
      <c r="F31" s="1207" t="s">
        <v>119</v>
      </c>
      <c r="G31" s="1208"/>
      <c r="H31" s="1209"/>
      <c r="I31" s="1166" t="s">
        <v>603</v>
      </c>
      <c r="J31" s="1167"/>
      <c r="K31" s="1167"/>
      <c r="L31" s="1167"/>
      <c r="M31" s="1167"/>
      <c r="N31" s="1167"/>
      <c r="O31" s="1167"/>
      <c r="P31" s="1167"/>
      <c r="Q31" s="1167"/>
      <c r="R31" s="1167"/>
      <c r="S31" s="1167"/>
      <c r="T31" s="1167"/>
      <c r="U31" s="1159" t="s">
        <v>530</v>
      </c>
      <c r="V31" s="1160"/>
      <c r="W31" s="1160"/>
      <c r="X31" s="1160"/>
      <c r="Y31" s="1160"/>
      <c r="Z31" s="1160"/>
      <c r="AA31" s="1160"/>
      <c r="AB31" s="1160"/>
      <c r="AC31" s="1160"/>
      <c r="AD31" s="1160"/>
      <c r="AE31" s="1160"/>
      <c r="AF31" s="1162"/>
      <c r="AG31" s="1274"/>
      <c r="AH31" s="1092"/>
      <c r="AI31" s="1101"/>
      <c r="AJ31" s="326"/>
      <c r="AK31" s="1276">
        <v>3</v>
      </c>
      <c r="AL31" s="1023">
        <v>3</v>
      </c>
      <c r="AM31" s="1023">
        <f>IF($AG31="該当無",0,1)</f>
        <v>1</v>
      </c>
      <c r="AN31" s="1271">
        <v>1</v>
      </c>
      <c r="AO31" s="1025"/>
      <c r="AP31" s="1023">
        <f>$AK31*$AM31*$AN31</f>
        <v>3</v>
      </c>
      <c r="AQ31" s="1030">
        <f>$AP31*15/$AM$11</f>
        <v>3</v>
      </c>
      <c r="AR31" s="1210"/>
      <c r="AS31" s="1045">
        <f>IF($AP31=0,0,IF($AG31=-1,$AG31*$AO31,$AG31/$AL31*$AQ31))</f>
        <v>0</v>
      </c>
      <c r="AT31" s="1277"/>
      <c r="AV31" s="1278">
        <v>3</v>
      </c>
      <c r="AW31" s="1023">
        <v>2</v>
      </c>
      <c r="AX31" s="1023">
        <v>1</v>
      </c>
      <c r="AY31" s="1023">
        <v>0</v>
      </c>
      <c r="AZ31" s="1380"/>
      <c r="BB31" s="384"/>
      <c r="BC31" s="443" t="s">
        <v>123</v>
      </c>
      <c r="BD31" s="443" t="s">
        <v>121</v>
      </c>
      <c r="BE31" s="443" t="s">
        <v>81</v>
      </c>
      <c r="BF31" s="443" t="s">
        <v>82</v>
      </c>
      <c r="BG31" s="443" t="s">
        <v>124</v>
      </c>
      <c r="BH31" s="443" t="s">
        <v>83</v>
      </c>
      <c r="BI31" s="443" t="s">
        <v>125</v>
      </c>
      <c r="BJ31" s="443" t="s">
        <v>126</v>
      </c>
      <c r="BK31" s="443" t="s">
        <v>127</v>
      </c>
      <c r="BL31" s="443" t="s">
        <v>84</v>
      </c>
      <c r="BN31" s="1474" t="str">
        <f>IF($AG31=0,"今年度","")</f>
        <v>今年度</v>
      </c>
      <c r="BO31" s="1027" t="str">
        <f>IF($AG31=0,"来年度","")</f>
        <v>来年度</v>
      </c>
      <c r="BP31" s="1027" t="str">
        <f>IF($AG31=0,"再来年度","")</f>
        <v>再来年度</v>
      </c>
      <c r="BQ31" s="1465" t="str">
        <f>IF($AG31=0,"未定","")</f>
        <v>未定</v>
      </c>
    </row>
    <row r="32" spans="2:69" s="327" customFormat="1" ht="20.100000000000001" customHeight="1" x14ac:dyDescent="0.15">
      <c r="B32" s="1428"/>
      <c r="C32" s="1374"/>
      <c r="D32" s="1205"/>
      <c r="E32" s="1375"/>
      <c r="F32" s="1352"/>
      <c r="G32" s="1353"/>
      <c r="H32" s="1354"/>
      <c r="I32" s="1166"/>
      <c r="J32" s="1167"/>
      <c r="K32" s="1167"/>
      <c r="L32" s="1167"/>
      <c r="M32" s="1167"/>
      <c r="N32" s="1167"/>
      <c r="O32" s="1167"/>
      <c r="P32" s="1167"/>
      <c r="Q32" s="1167"/>
      <c r="R32" s="1167"/>
      <c r="S32" s="1167"/>
      <c r="T32" s="1167"/>
      <c r="U32" s="1159"/>
      <c r="V32" s="1160"/>
      <c r="W32" s="1160"/>
      <c r="X32" s="1160"/>
      <c r="Y32" s="1160"/>
      <c r="Z32" s="1160"/>
      <c r="AA32" s="1160"/>
      <c r="AB32" s="1160"/>
      <c r="AC32" s="1160"/>
      <c r="AD32" s="1160"/>
      <c r="AE32" s="1160"/>
      <c r="AF32" s="1162"/>
      <c r="AG32" s="1275"/>
      <c r="AH32" s="1092"/>
      <c r="AI32" s="1267"/>
      <c r="AJ32" s="326"/>
      <c r="AK32" s="1270"/>
      <c r="AL32" s="1128"/>
      <c r="AM32" s="1128"/>
      <c r="AN32" s="1197"/>
      <c r="AO32" s="1194"/>
      <c r="AP32" s="1128"/>
      <c r="AQ32" s="1134"/>
      <c r="AR32" s="1130"/>
      <c r="AS32" s="1127"/>
      <c r="AT32" s="1121"/>
      <c r="AV32" s="1279"/>
      <c r="AW32" s="1128"/>
      <c r="AX32" s="1128"/>
      <c r="AY32" s="1128"/>
      <c r="AZ32" s="1412"/>
      <c r="BB32" s="369" t="s">
        <v>128</v>
      </c>
      <c r="BC32" s="443">
        <v>6</v>
      </c>
      <c r="BD32" s="369">
        <f>COUNTIF($AG$16:$AG$33,"該当無")</f>
        <v>0</v>
      </c>
      <c r="BE32" s="369">
        <f>BC32-BD32</f>
        <v>6</v>
      </c>
      <c r="BF32" s="369">
        <f>COUNTIF($AG$16:$AG$33,"&gt;0")</f>
        <v>0</v>
      </c>
      <c r="BG32" s="443">
        <f>COUNTIF($AG$16:$AG$33,"0")</f>
        <v>0</v>
      </c>
      <c r="BH32" s="369">
        <f>BG32-BL32</f>
        <v>0</v>
      </c>
      <c r="BI32" s="369">
        <f>COUNTIF($AH$16:$AH$33,BI31)</f>
        <v>0</v>
      </c>
      <c r="BJ32" s="369">
        <f>COUNTIF($AH$16:$AH$33,BJ31)</f>
        <v>0</v>
      </c>
      <c r="BK32" s="369">
        <f>COUNTIF($AH$16:$AH$33,BK31)</f>
        <v>0</v>
      </c>
      <c r="BL32" s="369">
        <f>COUNTIF($AH$16:$AH$33,BL31)</f>
        <v>0</v>
      </c>
      <c r="BN32" s="1474"/>
      <c r="BO32" s="1027"/>
      <c r="BP32" s="1027"/>
      <c r="BQ32" s="1465"/>
    </row>
    <row r="33" spans="2:69" s="327" customFormat="1" ht="21.6" customHeight="1" x14ac:dyDescent="0.15">
      <c r="B33" s="1428"/>
      <c r="C33" s="1376"/>
      <c r="D33" s="1208"/>
      <c r="E33" s="1377"/>
      <c r="F33" s="1352"/>
      <c r="G33" s="1353"/>
      <c r="H33" s="1354"/>
      <c r="I33" s="1169"/>
      <c r="J33" s="1170"/>
      <c r="K33" s="1170"/>
      <c r="L33" s="1170"/>
      <c r="M33" s="1170"/>
      <c r="N33" s="1170"/>
      <c r="O33" s="1170"/>
      <c r="P33" s="1170"/>
      <c r="Q33" s="1170"/>
      <c r="R33" s="1170"/>
      <c r="S33" s="1170"/>
      <c r="T33" s="1170"/>
      <c r="U33" s="1246"/>
      <c r="V33" s="1247"/>
      <c r="W33" s="1247"/>
      <c r="X33" s="1247"/>
      <c r="Y33" s="1247"/>
      <c r="Z33" s="1247"/>
      <c r="AA33" s="1247"/>
      <c r="AB33" s="1247"/>
      <c r="AC33" s="1247"/>
      <c r="AD33" s="1247"/>
      <c r="AE33" s="1247"/>
      <c r="AF33" s="1273"/>
      <c r="AG33" s="1275"/>
      <c r="AH33" s="1158"/>
      <c r="AI33" s="1267"/>
      <c r="AJ33" s="326"/>
      <c r="AK33" s="1270"/>
      <c r="AL33" s="1128"/>
      <c r="AM33" s="1128"/>
      <c r="AN33" s="1197"/>
      <c r="AO33" s="1194"/>
      <c r="AP33" s="1128"/>
      <c r="AQ33" s="1134"/>
      <c r="AR33" s="1130"/>
      <c r="AS33" s="1127"/>
      <c r="AT33" s="1121"/>
      <c r="AV33" s="1279"/>
      <c r="AW33" s="1128"/>
      <c r="AX33" s="1128"/>
      <c r="AY33" s="1128"/>
      <c r="AZ33" s="1412"/>
      <c r="BB33" s="373"/>
      <c r="BN33" s="1474"/>
      <c r="BO33" s="1027"/>
      <c r="BP33" s="1027"/>
      <c r="BQ33" s="1465"/>
    </row>
    <row r="34" spans="2:69" s="327" customFormat="1" ht="18" customHeight="1" x14ac:dyDescent="0.15">
      <c r="B34" s="344" t="s">
        <v>547</v>
      </c>
      <c r="C34" s="376"/>
      <c r="D34" s="376"/>
      <c r="E34" s="376"/>
      <c r="F34" s="345"/>
      <c r="G34" s="345"/>
      <c r="H34" s="345"/>
      <c r="I34" s="345"/>
      <c r="J34" s="345"/>
      <c r="K34" s="345"/>
      <c r="L34" s="345"/>
      <c r="M34" s="345"/>
      <c r="N34" s="345"/>
      <c r="O34" s="345"/>
      <c r="P34" s="345"/>
      <c r="Q34" s="345"/>
      <c r="R34" s="345"/>
      <c r="S34" s="345"/>
      <c r="T34" s="345"/>
      <c r="U34" s="382"/>
      <c r="V34" s="382"/>
      <c r="W34" s="382"/>
      <c r="X34" s="382"/>
      <c r="Y34" s="382"/>
      <c r="Z34" s="382"/>
      <c r="AA34" s="382"/>
      <c r="AB34" s="382"/>
      <c r="AC34" s="382"/>
      <c r="AD34" s="382"/>
      <c r="AE34" s="382"/>
      <c r="AF34" s="382"/>
      <c r="AG34" s="346"/>
      <c r="AH34" s="346"/>
      <c r="AI34" s="347"/>
      <c r="AJ34" s="324"/>
      <c r="AK34" s="370"/>
      <c r="AL34" s="371"/>
      <c r="AM34" s="371"/>
      <c r="AN34" s="371"/>
      <c r="AO34" s="377"/>
      <c r="AP34" s="371"/>
      <c r="AQ34" s="371"/>
      <c r="AR34" s="372">
        <f>SUM(AR35:AR49)</f>
        <v>11</v>
      </c>
      <c r="AS34" s="377"/>
      <c r="AT34" s="378">
        <f>SUM(AT35:AT49)</f>
        <v>0</v>
      </c>
      <c r="AV34" s="379"/>
      <c r="AW34" s="380"/>
      <c r="AX34" s="380"/>
      <c r="AY34" s="380"/>
      <c r="AZ34" s="381"/>
      <c r="BN34" s="414"/>
      <c r="BO34" s="415"/>
      <c r="BP34" s="415"/>
      <c r="BQ34" s="416"/>
    </row>
    <row r="35" spans="2:69" s="327" customFormat="1" ht="16.5" customHeight="1" x14ac:dyDescent="0.15">
      <c r="B35" s="1138">
        <v>7</v>
      </c>
      <c r="C35" s="1141" t="s">
        <v>548</v>
      </c>
      <c r="D35" s="1142"/>
      <c r="E35" s="1143"/>
      <c r="F35" s="1150" t="s">
        <v>129</v>
      </c>
      <c r="G35" s="1150"/>
      <c r="H35" s="1151"/>
      <c r="I35" s="1159" t="s">
        <v>14</v>
      </c>
      <c r="J35" s="1160"/>
      <c r="K35" s="1160"/>
      <c r="L35" s="1160"/>
      <c r="M35" s="1160"/>
      <c r="N35" s="1160"/>
      <c r="O35" s="1160"/>
      <c r="P35" s="1160"/>
      <c r="Q35" s="1160"/>
      <c r="R35" s="1160"/>
      <c r="S35" s="1160"/>
      <c r="T35" s="1161"/>
      <c r="U35" s="1159" t="s">
        <v>15</v>
      </c>
      <c r="V35" s="1160"/>
      <c r="W35" s="1160"/>
      <c r="X35" s="1160"/>
      <c r="Y35" s="1160"/>
      <c r="Z35" s="1160"/>
      <c r="AA35" s="1160"/>
      <c r="AB35" s="1160"/>
      <c r="AC35" s="1160"/>
      <c r="AD35" s="1160"/>
      <c r="AE35" s="1160"/>
      <c r="AF35" s="1162"/>
      <c r="AG35" s="1172"/>
      <c r="AH35" s="1199"/>
      <c r="AI35" s="1090"/>
      <c r="AJ35" s="326"/>
      <c r="AK35" s="1114">
        <v>2</v>
      </c>
      <c r="AL35" s="1115">
        <v>1</v>
      </c>
      <c r="AM35" s="1272">
        <f>IF($AG35="該当無",0,1)</f>
        <v>1</v>
      </c>
      <c r="AN35" s="1097">
        <v>1</v>
      </c>
      <c r="AO35" s="1099">
        <v>1</v>
      </c>
      <c r="AP35" s="1027">
        <f>$AK35*$AM35*$AN35</f>
        <v>2</v>
      </c>
      <c r="AQ35" s="1081">
        <f>$AP35*11/$AP$11</f>
        <v>2</v>
      </c>
      <c r="AR35" s="1082">
        <f>SUM(AQ35:AQ49)</f>
        <v>11</v>
      </c>
      <c r="AS35" s="1043">
        <f>IF($AP35=0,0,IF($AG35=-1,$AG35*$AO35,$AG35/$AL35*$AQ35))</f>
        <v>0</v>
      </c>
      <c r="AT35" s="1109">
        <f>SUM(AS35:AS49)</f>
        <v>0</v>
      </c>
      <c r="AV35" s="1117">
        <v>1</v>
      </c>
      <c r="AW35" s="1022">
        <v>0</v>
      </c>
      <c r="AX35" s="1022">
        <v>-1</v>
      </c>
      <c r="AY35" s="1022"/>
      <c r="AZ35" s="1119"/>
      <c r="BN35" s="1474" t="str">
        <f>IF($AG35=(-1),"今年度","")</f>
        <v/>
      </c>
      <c r="BO35" s="1027" t="str">
        <f>IF($AG35=(-1),"来年度","")</f>
        <v/>
      </c>
      <c r="BP35" s="1027" t="str">
        <f>IF($AG35=(-1),"再来年度","")</f>
        <v/>
      </c>
      <c r="BQ35" s="1465" t="str">
        <f>IF($AG35=(-1),"未定","")</f>
        <v/>
      </c>
    </row>
    <row r="36" spans="2:69" s="327" customFormat="1" ht="16.5" customHeight="1" x14ac:dyDescent="0.15">
      <c r="B36" s="1139"/>
      <c r="C36" s="1144"/>
      <c r="D36" s="1145"/>
      <c r="E36" s="1146"/>
      <c r="F36" s="1152"/>
      <c r="G36" s="1152"/>
      <c r="H36" s="1153"/>
      <c r="I36" s="1159"/>
      <c r="J36" s="1160"/>
      <c r="K36" s="1160"/>
      <c r="L36" s="1160"/>
      <c r="M36" s="1160"/>
      <c r="N36" s="1160"/>
      <c r="O36" s="1160"/>
      <c r="P36" s="1160"/>
      <c r="Q36" s="1160"/>
      <c r="R36" s="1160"/>
      <c r="S36" s="1160"/>
      <c r="T36" s="1161"/>
      <c r="U36" s="1159"/>
      <c r="V36" s="1160"/>
      <c r="W36" s="1160"/>
      <c r="X36" s="1160"/>
      <c r="Y36" s="1160"/>
      <c r="Z36" s="1160"/>
      <c r="AA36" s="1160"/>
      <c r="AB36" s="1160"/>
      <c r="AC36" s="1160"/>
      <c r="AD36" s="1160"/>
      <c r="AE36" s="1160"/>
      <c r="AF36" s="1162"/>
      <c r="AG36" s="1173"/>
      <c r="AH36" s="1092"/>
      <c r="AI36" s="1086"/>
      <c r="AJ36" s="326"/>
      <c r="AK36" s="1089"/>
      <c r="AL36" s="1027"/>
      <c r="AM36" s="1022"/>
      <c r="AN36" s="1097"/>
      <c r="AO36" s="1024"/>
      <c r="AP36" s="1027"/>
      <c r="AQ36" s="1029"/>
      <c r="AR36" s="1083"/>
      <c r="AS36" s="1044"/>
      <c r="AT36" s="1047"/>
      <c r="AV36" s="1117"/>
      <c r="AW36" s="1022"/>
      <c r="AX36" s="1022"/>
      <c r="AY36" s="1022"/>
      <c r="AZ36" s="1119"/>
      <c r="BN36" s="1474"/>
      <c r="BO36" s="1027"/>
      <c r="BP36" s="1027"/>
      <c r="BQ36" s="1465"/>
    </row>
    <row r="37" spans="2:69" s="327" customFormat="1" ht="16.5" customHeight="1" x14ac:dyDescent="0.15">
      <c r="B37" s="1140"/>
      <c r="C37" s="1144"/>
      <c r="D37" s="1145"/>
      <c r="E37" s="1146"/>
      <c r="F37" s="1154"/>
      <c r="G37" s="1154"/>
      <c r="H37" s="1155"/>
      <c r="I37" s="1159"/>
      <c r="J37" s="1160"/>
      <c r="K37" s="1160"/>
      <c r="L37" s="1160"/>
      <c r="M37" s="1160"/>
      <c r="N37" s="1160"/>
      <c r="O37" s="1160"/>
      <c r="P37" s="1160"/>
      <c r="Q37" s="1160"/>
      <c r="R37" s="1160"/>
      <c r="S37" s="1160"/>
      <c r="T37" s="1161"/>
      <c r="U37" s="1159"/>
      <c r="V37" s="1160"/>
      <c r="W37" s="1160"/>
      <c r="X37" s="1160"/>
      <c r="Y37" s="1160"/>
      <c r="Z37" s="1160"/>
      <c r="AA37" s="1160"/>
      <c r="AB37" s="1160"/>
      <c r="AC37" s="1160"/>
      <c r="AD37" s="1160"/>
      <c r="AE37" s="1160"/>
      <c r="AF37" s="1162"/>
      <c r="AG37" s="1173"/>
      <c r="AH37" s="1092"/>
      <c r="AI37" s="1087"/>
      <c r="AJ37" s="326"/>
      <c r="AK37" s="1089"/>
      <c r="AL37" s="1027"/>
      <c r="AM37" s="1026"/>
      <c r="AN37" s="1097"/>
      <c r="AO37" s="1104"/>
      <c r="AP37" s="1027"/>
      <c r="AQ37" s="1105"/>
      <c r="AR37" s="1083"/>
      <c r="AS37" s="1108"/>
      <c r="AT37" s="1047"/>
      <c r="AV37" s="1117"/>
      <c r="AW37" s="1022"/>
      <c r="AX37" s="1022"/>
      <c r="AY37" s="1022"/>
      <c r="AZ37" s="1119"/>
      <c r="BN37" s="1474"/>
      <c r="BO37" s="1027"/>
      <c r="BP37" s="1027"/>
      <c r="BQ37" s="1465"/>
    </row>
    <row r="38" spans="2:69" s="327" customFormat="1" ht="21.95" customHeight="1" x14ac:dyDescent="0.15">
      <c r="B38" s="1175">
        <v>8</v>
      </c>
      <c r="C38" s="1144"/>
      <c r="D38" s="1145"/>
      <c r="E38" s="1146"/>
      <c r="F38" s="1150" t="s">
        <v>130</v>
      </c>
      <c r="G38" s="1150"/>
      <c r="H38" s="1151"/>
      <c r="I38" s="1031" t="s">
        <v>131</v>
      </c>
      <c r="J38" s="1032"/>
      <c r="K38" s="1032"/>
      <c r="L38" s="1032"/>
      <c r="M38" s="1032"/>
      <c r="N38" s="1032"/>
      <c r="O38" s="1032"/>
      <c r="P38" s="1032"/>
      <c r="Q38" s="1032"/>
      <c r="R38" s="1032"/>
      <c r="S38" s="1032"/>
      <c r="T38" s="1033"/>
      <c r="U38" s="1178" t="s">
        <v>597</v>
      </c>
      <c r="V38" s="1179"/>
      <c r="W38" s="1179"/>
      <c r="X38" s="1179"/>
      <c r="Y38" s="1179"/>
      <c r="Z38" s="1179"/>
      <c r="AA38" s="1179"/>
      <c r="AB38" s="1179"/>
      <c r="AC38" s="1179"/>
      <c r="AD38" s="1179"/>
      <c r="AE38" s="1179"/>
      <c r="AF38" s="1268"/>
      <c r="AG38" s="1172"/>
      <c r="AH38" s="1092"/>
      <c r="AI38" s="1090"/>
      <c r="AJ38" s="326"/>
      <c r="AK38" s="1102">
        <v>3</v>
      </c>
      <c r="AL38" s="1028">
        <v>4</v>
      </c>
      <c r="AM38" s="1028">
        <f>IF($AG38="該当無",0,1)</f>
        <v>1</v>
      </c>
      <c r="AN38" s="1098">
        <v>1</v>
      </c>
      <c r="AO38" s="1193"/>
      <c r="AP38" s="1028">
        <f>$AK38*$AM38*$AN38</f>
        <v>3</v>
      </c>
      <c r="AQ38" s="1133">
        <f>$AP38*11/$AP$11</f>
        <v>3</v>
      </c>
      <c r="AR38" s="1129"/>
      <c r="AS38" s="1126">
        <f>IF($AP38=0,0,IF($AG38=-1,$AG38*$AO38,$AG38/$AL38*$AQ38))</f>
        <v>0</v>
      </c>
      <c r="AT38" s="1120"/>
      <c r="AV38" s="1288">
        <v>4</v>
      </c>
      <c r="AW38" s="1028">
        <v>3</v>
      </c>
      <c r="AX38" s="1028">
        <v>2</v>
      </c>
      <c r="AY38" s="1028">
        <v>1</v>
      </c>
      <c r="AZ38" s="1131">
        <v>0</v>
      </c>
      <c r="BN38" s="1474" t="str">
        <f>IF($AG38=0,"今年度","")</f>
        <v>今年度</v>
      </c>
      <c r="BO38" s="1027" t="str">
        <f>IF($AG38=0,"来年度","")</f>
        <v>来年度</v>
      </c>
      <c r="BP38" s="1027" t="str">
        <f>IF($AG38=0,"再来年度","")</f>
        <v>再来年度</v>
      </c>
      <c r="BQ38" s="1465" t="str">
        <f>IF($AG38=0,"未定","")</f>
        <v>未定</v>
      </c>
    </row>
    <row r="39" spans="2:69" s="327" customFormat="1" ht="21.95" customHeight="1" x14ac:dyDescent="0.15">
      <c r="B39" s="1176"/>
      <c r="C39" s="1144"/>
      <c r="D39" s="1145"/>
      <c r="E39" s="1146"/>
      <c r="F39" s="1152"/>
      <c r="G39" s="1152"/>
      <c r="H39" s="1153"/>
      <c r="I39" s="1034"/>
      <c r="J39" s="1035"/>
      <c r="K39" s="1035"/>
      <c r="L39" s="1035"/>
      <c r="M39" s="1035"/>
      <c r="N39" s="1035"/>
      <c r="O39" s="1035"/>
      <c r="P39" s="1035"/>
      <c r="Q39" s="1035"/>
      <c r="R39" s="1035"/>
      <c r="S39" s="1035"/>
      <c r="T39" s="1036"/>
      <c r="U39" s="1181"/>
      <c r="V39" s="1182"/>
      <c r="W39" s="1182"/>
      <c r="X39" s="1182"/>
      <c r="Y39" s="1182"/>
      <c r="Z39" s="1182"/>
      <c r="AA39" s="1182"/>
      <c r="AB39" s="1182"/>
      <c r="AC39" s="1182"/>
      <c r="AD39" s="1182"/>
      <c r="AE39" s="1182"/>
      <c r="AF39" s="1269"/>
      <c r="AG39" s="1173"/>
      <c r="AH39" s="1092"/>
      <c r="AI39" s="1086"/>
      <c r="AJ39" s="326"/>
      <c r="AK39" s="1270"/>
      <c r="AL39" s="1128"/>
      <c r="AM39" s="1128"/>
      <c r="AN39" s="1197"/>
      <c r="AO39" s="1194"/>
      <c r="AP39" s="1128"/>
      <c r="AQ39" s="1134"/>
      <c r="AR39" s="1130"/>
      <c r="AS39" s="1127"/>
      <c r="AT39" s="1121"/>
      <c r="AV39" s="1279"/>
      <c r="AW39" s="1128"/>
      <c r="AX39" s="1128"/>
      <c r="AY39" s="1128"/>
      <c r="AZ39" s="1132"/>
      <c r="BN39" s="1474"/>
      <c r="BO39" s="1027"/>
      <c r="BP39" s="1027"/>
      <c r="BQ39" s="1465"/>
    </row>
    <row r="40" spans="2:69" s="327" customFormat="1" ht="27.75" customHeight="1" x14ac:dyDescent="0.15">
      <c r="B40" s="1192"/>
      <c r="C40" s="1144"/>
      <c r="D40" s="1145"/>
      <c r="E40" s="1146"/>
      <c r="F40" s="1152"/>
      <c r="G40" s="1152"/>
      <c r="H40" s="1153"/>
      <c r="I40" s="1034"/>
      <c r="J40" s="1035"/>
      <c r="K40" s="1035"/>
      <c r="L40" s="1035"/>
      <c r="M40" s="1035"/>
      <c r="N40" s="1035"/>
      <c r="O40" s="1035"/>
      <c r="P40" s="1035"/>
      <c r="Q40" s="1035"/>
      <c r="R40" s="1035"/>
      <c r="S40" s="1035"/>
      <c r="T40" s="1036"/>
      <c r="U40" s="1181"/>
      <c r="V40" s="1182"/>
      <c r="W40" s="1182"/>
      <c r="X40" s="1182"/>
      <c r="Y40" s="1182"/>
      <c r="Z40" s="1182"/>
      <c r="AA40" s="1182"/>
      <c r="AB40" s="1182"/>
      <c r="AC40" s="1182"/>
      <c r="AD40" s="1182"/>
      <c r="AE40" s="1182"/>
      <c r="AF40" s="1269"/>
      <c r="AG40" s="1173"/>
      <c r="AH40" s="1092"/>
      <c r="AI40" s="1086"/>
      <c r="AJ40" s="326"/>
      <c r="AK40" s="1114"/>
      <c r="AL40" s="1115"/>
      <c r="AM40" s="1115"/>
      <c r="AN40" s="1198"/>
      <c r="AO40" s="1195"/>
      <c r="AP40" s="1115"/>
      <c r="AQ40" s="1196"/>
      <c r="AR40" s="1211"/>
      <c r="AS40" s="1212"/>
      <c r="AT40" s="1319"/>
      <c r="AV40" s="1289"/>
      <c r="AW40" s="1115"/>
      <c r="AX40" s="1115"/>
      <c r="AY40" s="1115"/>
      <c r="AZ40" s="1320"/>
      <c r="BN40" s="1474"/>
      <c r="BO40" s="1027"/>
      <c r="BP40" s="1027"/>
      <c r="BQ40" s="1465"/>
    </row>
    <row r="41" spans="2:69" s="327" customFormat="1" ht="20.100000000000001" customHeight="1" x14ac:dyDescent="0.15">
      <c r="B41" s="1175">
        <v>9</v>
      </c>
      <c r="C41" s="1144"/>
      <c r="D41" s="1145"/>
      <c r="E41" s="1146"/>
      <c r="F41" s="1150" t="s">
        <v>132</v>
      </c>
      <c r="G41" s="1150"/>
      <c r="H41" s="1151"/>
      <c r="I41" s="1178" t="s">
        <v>16</v>
      </c>
      <c r="J41" s="1179"/>
      <c r="K41" s="1179"/>
      <c r="L41" s="1179"/>
      <c r="M41" s="1179"/>
      <c r="N41" s="1179"/>
      <c r="O41" s="1179"/>
      <c r="P41" s="1179"/>
      <c r="Q41" s="1179"/>
      <c r="R41" s="1179"/>
      <c r="S41" s="1179"/>
      <c r="T41" s="1180"/>
      <c r="U41" s="1163" t="s">
        <v>133</v>
      </c>
      <c r="V41" s="1164"/>
      <c r="W41" s="1164"/>
      <c r="X41" s="1164"/>
      <c r="Y41" s="1164"/>
      <c r="Z41" s="1164"/>
      <c r="AA41" s="1164"/>
      <c r="AB41" s="1164"/>
      <c r="AC41" s="1164"/>
      <c r="AD41" s="1164"/>
      <c r="AE41" s="1164"/>
      <c r="AF41" s="1165"/>
      <c r="AG41" s="1172"/>
      <c r="AH41" s="1092"/>
      <c r="AI41" s="1090"/>
      <c r="AJ41" s="326"/>
      <c r="AK41" s="1276">
        <v>2</v>
      </c>
      <c r="AL41" s="1023">
        <v>3</v>
      </c>
      <c r="AM41" s="1023">
        <f>IF($AG41="該当無",0,1)</f>
        <v>1</v>
      </c>
      <c r="AN41" s="1271">
        <v>1</v>
      </c>
      <c r="AO41" s="1025"/>
      <c r="AP41" s="1023">
        <f>$AK41*$AM41*$AN41</f>
        <v>2</v>
      </c>
      <c r="AQ41" s="1030">
        <f>$AP41*11/$AP$11</f>
        <v>2</v>
      </c>
      <c r="AR41" s="1210"/>
      <c r="AS41" s="1045">
        <f>IF($AP41=0,0,IF($AG41=-1,$AG41*$AO41,$AG41/$AL41*$AQ41))</f>
        <v>0</v>
      </c>
      <c r="AT41" s="1277"/>
      <c r="AV41" s="1278">
        <v>3</v>
      </c>
      <c r="AW41" s="1023">
        <v>2</v>
      </c>
      <c r="AX41" s="1023">
        <v>1</v>
      </c>
      <c r="AY41" s="1023">
        <v>0</v>
      </c>
      <c r="AZ41" s="1395"/>
      <c r="BN41" s="1474" t="str">
        <f>IF($AG41=0,"今年度","")</f>
        <v>今年度</v>
      </c>
      <c r="BO41" s="1027" t="str">
        <f>IF($AG41=0,"来年度","")</f>
        <v>来年度</v>
      </c>
      <c r="BP41" s="1027" t="str">
        <f>IF($AG41=0,"再来年度","")</f>
        <v>再来年度</v>
      </c>
      <c r="BQ41" s="1465" t="str">
        <f>IF($AG41=0,"未定","")</f>
        <v>未定</v>
      </c>
    </row>
    <row r="42" spans="2:69" s="327" customFormat="1" ht="20.100000000000001" customHeight="1" x14ac:dyDescent="0.15">
      <c r="B42" s="1176"/>
      <c r="C42" s="1144"/>
      <c r="D42" s="1145"/>
      <c r="E42" s="1146"/>
      <c r="F42" s="1152"/>
      <c r="G42" s="1152"/>
      <c r="H42" s="1153"/>
      <c r="I42" s="1181"/>
      <c r="J42" s="1182"/>
      <c r="K42" s="1182"/>
      <c r="L42" s="1182"/>
      <c r="M42" s="1182"/>
      <c r="N42" s="1182"/>
      <c r="O42" s="1182"/>
      <c r="P42" s="1182"/>
      <c r="Q42" s="1182"/>
      <c r="R42" s="1182"/>
      <c r="S42" s="1182"/>
      <c r="T42" s="1183"/>
      <c r="U42" s="1166"/>
      <c r="V42" s="1167"/>
      <c r="W42" s="1167"/>
      <c r="X42" s="1167"/>
      <c r="Y42" s="1167"/>
      <c r="Z42" s="1167"/>
      <c r="AA42" s="1167"/>
      <c r="AB42" s="1167"/>
      <c r="AC42" s="1167"/>
      <c r="AD42" s="1167"/>
      <c r="AE42" s="1167"/>
      <c r="AF42" s="1168"/>
      <c r="AG42" s="1173"/>
      <c r="AH42" s="1092"/>
      <c r="AI42" s="1086"/>
      <c r="AJ42" s="326"/>
      <c r="AK42" s="1270"/>
      <c r="AL42" s="1128"/>
      <c r="AM42" s="1128"/>
      <c r="AN42" s="1197"/>
      <c r="AO42" s="1194"/>
      <c r="AP42" s="1128"/>
      <c r="AQ42" s="1134"/>
      <c r="AR42" s="1130"/>
      <c r="AS42" s="1127"/>
      <c r="AT42" s="1121"/>
      <c r="AV42" s="1279"/>
      <c r="AW42" s="1128"/>
      <c r="AX42" s="1128"/>
      <c r="AY42" s="1128"/>
      <c r="AZ42" s="1132"/>
      <c r="BN42" s="1474"/>
      <c r="BO42" s="1027"/>
      <c r="BP42" s="1027"/>
      <c r="BQ42" s="1465"/>
    </row>
    <row r="43" spans="2:69" s="327" customFormat="1" ht="20.100000000000001" customHeight="1" x14ac:dyDescent="0.15">
      <c r="B43" s="1177"/>
      <c r="C43" s="1144"/>
      <c r="D43" s="1145"/>
      <c r="E43" s="1146"/>
      <c r="F43" s="1154"/>
      <c r="G43" s="1154"/>
      <c r="H43" s="1155"/>
      <c r="I43" s="1184"/>
      <c r="J43" s="1185"/>
      <c r="K43" s="1185"/>
      <c r="L43" s="1185"/>
      <c r="M43" s="1185"/>
      <c r="N43" s="1185"/>
      <c r="O43" s="1185"/>
      <c r="P43" s="1185"/>
      <c r="Q43" s="1185"/>
      <c r="R43" s="1185"/>
      <c r="S43" s="1185"/>
      <c r="T43" s="1186"/>
      <c r="U43" s="1169"/>
      <c r="V43" s="1170"/>
      <c r="W43" s="1170"/>
      <c r="X43" s="1170"/>
      <c r="Y43" s="1170"/>
      <c r="Z43" s="1170"/>
      <c r="AA43" s="1170"/>
      <c r="AB43" s="1170"/>
      <c r="AC43" s="1170"/>
      <c r="AD43" s="1170"/>
      <c r="AE43" s="1170"/>
      <c r="AF43" s="1171"/>
      <c r="AG43" s="1174"/>
      <c r="AH43" s="1092"/>
      <c r="AI43" s="1087"/>
      <c r="AJ43" s="326"/>
      <c r="AK43" s="1114"/>
      <c r="AL43" s="1115"/>
      <c r="AM43" s="1115"/>
      <c r="AN43" s="1198"/>
      <c r="AO43" s="1195"/>
      <c r="AP43" s="1115"/>
      <c r="AQ43" s="1196"/>
      <c r="AR43" s="1211"/>
      <c r="AS43" s="1212"/>
      <c r="AT43" s="1319"/>
      <c r="AV43" s="1289"/>
      <c r="AW43" s="1115"/>
      <c r="AX43" s="1115"/>
      <c r="AY43" s="1115"/>
      <c r="AZ43" s="1320"/>
      <c r="BN43" s="1474"/>
      <c r="BO43" s="1027"/>
      <c r="BP43" s="1027"/>
      <c r="BQ43" s="1465"/>
    </row>
    <row r="44" spans="2:69" s="327" customFormat="1" ht="9.9499999999999993" customHeight="1" x14ac:dyDescent="0.15">
      <c r="B44" s="1138">
        <v>10</v>
      </c>
      <c r="C44" s="1144"/>
      <c r="D44" s="1145"/>
      <c r="E44" s="1146"/>
      <c r="F44" s="1060" t="s">
        <v>17</v>
      </c>
      <c r="G44" s="1060"/>
      <c r="H44" s="1061"/>
      <c r="I44" s="1031" t="s">
        <v>18</v>
      </c>
      <c r="J44" s="1032"/>
      <c r="K44" s="1032"/>
      <c r="L44" s="1032"/>
      <c r="M44" s="1032"/>
      <c r="N44" s="1032"/>
      <c r="O44" s="1032"/>
      <c r="P44" s="1032"/>
      <c r="Q44" s="1032"/>
      <c r="R44" s="1032"/>
      <c r="S44" s="1032"/>
      <c r="T44" s="1033"/>
      <c r="U44" s="1068" t="s">
        <v>19</v>
      </c>
      <c r="V44" s="1069"/>
      <c r="W44" s="1069"/>
      <c r="X44" s="1069"/>
      <c r="Y44" s="1069"/>
      <c r="Z44" s="1069"/>
      <c r="AA44" s="1069"/>
      <c r="AB44" s="1069"/>
      <c r="AC44" s="1069"/>
      <c r="AD44" s="1069"/>
      <c r="AE44" s="1069"/>
      <c r="AF44" s="1232"/>
      <c r="AG44" s="1172"/>
      <c r="AH44" s="1092"/>
      <c r="AI44" s="1090"/>
      <c r="AJ44" s="326"/>
      <c r="AK44" s="1089">
        <v>2</v>
      </c>
      <c r="AL44" s="1027">
        <v>1</v>
      </c>
      <c r="AM44" s="1021">
        <f>IF($AG44="該当無",0,1)</f>
        <v>1</v>
      </c>
      <c r="AN44" s="1097">
        <v>1</v>
      </c>
      <c r="AO44" s="1099"/>
      <c r="AP44" s="1027">
        <f>$AK44*$AM44*$AN44</f>
        <v>2</v>
      </c>
      <c r="AQ44" s="1081">
        <f>$AP44*11/$AP$11</f>
        <v>2</v>
      </c>
      <c r="AR44" s="1082"/>
      <c r="AS44" s="1043">
        <f>IF($AP44=0,0,IF($AG44=-1,$AG44*$AO44,$AG44/$AL44*$AQ44))</f>
        <v>0</v>
      </c>
      <c r="AT44" s="1046"/>
      <c r="AV44" s="1116">
        <v>1</v>
      </c>
      <c r="AW44" s="1021">
        <v>0</v>
      </c>
      <c r="AX44" s="1021"/>
      <c r="AY44" s="1021"/>
      <c r="AZ44" s="1118"/>
      <c r="BN44" s="1474" t="str">
        <f>IF($AG44=0,"今年度","")</f>
        <v>今年度</v>
      </c>
      <c r="BO44" s="1027" t="str">
        <f>IF($AG44=0,"来年度","")</f>
        <v>来年度</v>
      </c>
      <c r="BP44" s="1027" t="str">
        <f>IF($AG44=0,"再来年度","")</f>
        <v>再来年度</v>
      </c>
      <c r="BQ44" s="1465" t="str">
        <f>IF($AG44=0,"未定","")</f>
        <v>未定</v>
      </c>
    </row>
    <row r="45" spans="2:69" s="327" customFormat="1" ht="9.9499999999999993" customHeight="1" x14ac:dyDescent="0.15">
      <c r="B45" s="1139"/>
      <c r="C45" s="1144"/>
      <c r="D45" s="1145"/>
      <c r="E45" s="1146"/>
      <c r="F45" s="1060"/>
      <c r="G45" s="1060"/>
      <c r="H45" s="1061"/>
      <c r="I45" s="1034"/>
      <c r="J45" s="1035"/>
      <c r="K45" s="1035"/>
      <c r="L45" s="1035"/>
      <c r="M45" s="1035"/>
      <c r="N45" s="1035"/>
      <c r="O45" s="1035"/>
      <c r="P45" s="1035"/>
      <c r="Q45" s="1035"/>
      <c r="R45" s="1035"/>
      <c r="S45" s="1035"/>
      <c r="T45" s="1036"/>
      <c r="U45" s="1068"/>
      <c r="V45" s="1069"/>
      <c r="W45" s="1069"/>
      <c r="X45" s="1069"/>
      <c r="Y45" s="1069"/>
      <c r="Z45" s="1069"/>
      <c r="AA45" s="1069"/>
      <c r="AB45" s="1069"/>
      <c r="AC45" s="1069"/>
      <c r="AD45" s="1069"/>
      <c r="AE45" s="1069"/>
      <c r="AF45" s="1232"/>
      <c r="AG45" s="1173"/>
      <c r="AH45" s="1092"/>
      <c r="AI45" s="1086"/>
      <c r="AJ45" s="326"/>
      <c r="AK45" s="1089"/>
      <c r="AL45" s="1027"/>
      <c r="AM45" s="1022"/>
      <c r="AN45" s="1097"/>
      <c r="AO45" s="1024"/>
      <c r="AP45" s="1027"/>
      <c r="AQ45" s="1029"/>
      <c r="AR45" s="1083"/>
      <c r="AS45" s="1044"/>
      <c r="AT45" s="1047"/>
      <c r="AV45" s="1117"/>
      <c r="AW45" s="1022"/>
      <c r="AX45" s="1022"/>
      <c r="AY45" s="1022"/>
      <c r="AZ45" s="1119"/>
      <c r="BN45" s="1474"/>
      <c r="BO45" s="1027"/>
      <c r="BP45" s="1027"/>
      <c r="BQ45" s="1465"/>
    </row>
    <row r="46" spans="2:69" s="327" customFormat="1" ht="11.45" customHeight="1" x14ac:dyDescent="0.15">
      <c r="B46" s="1140"/>
      <c r="C46" s="1144"/>
      <c r="D46" s="1145"/>
      <c r="E46" s="1146"/>
      <c r="F46" s="1156"/>
      <c r="G46" s="1156"/>
      <c r="H46" s="1157"/>
      <c r="I46" s="1280"/>
      <c r="J46" s="1281"/>
      <c r="K46" s="1281"/>
      <c r="L46" s="1281"/>
      <c r="M46" s="1281"/>
      <c r="N46" s="1281"/>
      <c r="O46" s="1281"/>
      <c r="P46" s="1281"/>
      <c r="Q46" s="1281"/>
      <c r="R46" s="1281"/>
      <c r="S46" s="1281"/>
      <c r="T46" s="1282"/>
      <c r="U46" s="1068"/>
      <c r="V46" s="1069"/>
      <c r="W46" s="1069"/>
      <c r="X46" s="1069"/>
      <c r="Y46" s="1069"/>
      <c r="Z46" s="1069"/>
      <c r="AA46" s="1069"/>
      <c r="AB46" s="1069"/>
      <c r="AC46" s="1069"/>
      <c r="AD46" s="1069"/>
      <c r="AE46" s="1069"/>
      <c r="AF46" s="1232"/>
      <c r="AG46" s="1173"/>
      <c r="AH46" s="1092"/>
      <c r="AI46" s="1087"/>
      <c r="AJ46" s="326"/>
      <c r="AK46" s="1089"/>
      <c r="AL46" s="1027"/>
      <c r="AM46" s="1026"/>
      <c r="AN46" s="1097"/>
      <c r="AO46" s="1104"/>
      <c r="AP46" s="1027"/>
      <c r="AQ46" s="1105"/>
      <c r="AR46" s="1083"/>
      <c r="AS46" s="1108"/>
      <c r="AT46" s="1047"/>
      <c r="AV46" s="1117"/>
      <c r="AW46" s="1022"/>
      <c r="AX46" s="1022"/>
      <c r="AY46" s="1022"/>
      <c r="AZ46" s="1119"/>
      <c r="BN46" s="1474"/>
      <c r="BO46" s="1027"/>
      <c r="BP46" s="1027"/>
      <c r="BQ46" s="1465"/>
    </row>
    <row r="47" spans="2:69" s="327" customFormat="1" ht="15" customHeight="1" x14ac:dyDescent="0.15">
      <c r="B47" s="1138">
        <v>11</v>
      </c>
      <c r="C47" s="1144"/>
      <c r="D47" s="1145"/>
      <c r="E47" s="1146"/>
      <c r="F47" s="1201" t="s">
        <v>20</v>
      </c>
      <c r="G47" s="1202"/>
      <c r="H47" s="1203"/>
      <c r="I47" s="1283" t="s">
        <v>21</v>
      </c>
      <c r="J47" s="1284"/>
      <c r="K47" s="1284"/>
      <c r="L47" s="1284"/>
      <c r="M47" s="1284"/>
      <c r="N47" s="1284"/>
      <c r="O47" s="1284"/>
      <c r="P47" s="1284"/>
      <c r="Q47" s="1284"/>
      <c r="R47" s="1284"/>
      <c r="S47" s="1284"/>
      <c r="T47" s="1284"/>
      <c r="U47" s="1163" t="s">
        <v>604</v>
      </c>
      <c r="V47" s="1164"/>
      <c r="W47" s="1164"/>
      <c r="X47" s="1164"/>
      <c r="Y47" s="1164"/>
      <c r="Z47" s="1164"/>
      <c r="AA47" s="1164"/>
      <c r="AB47" s="1164"/>
      <c r="AC47" s="1164"/>
      <c r="AD47" s="1164"/>
      <c r="AE47" s="1164"/>
      <c r="AF47" s="1165"/>
      <c r="AG47" s="1264"/>
      <c r="AH47" s="1092"/>
      <c r="AI47" s="1090"/>
      <c r="AJ47" s="326"/>
      <c r="AK47" s="1089">
        <v>2</v>
      </c>
      <c r="AL47" s="1027">
        <v>2</v>
      </c>
      <c r="AM47" s="1021">
        <f>IF($AG47="該当無",0,1)</f>
        <v>1</v>
      </c>
      <c r="AN47" s="1097">
        <v>1</v>
      </c>
      <c r="AO47" s="1099"/>
      <c r="AP47" s="1027">
        <f>$AK47*$AM47*$AN47</f>
        <v>2</v>
      </c>
      <c r="AQ47" s="1081">
        <f>$AP47*11/$AP$11</f>
        <v>2</v>
      </c>
      <c r="AR47" s="1082"/>
      <c r="AS47" s="1043">
        <f>IF($AP47=0,0,IF($AG47=-1,$AG47*$AO47,$AG47/$AL47*$AQ47))</f>
        <v>0</v>
      </c>
      <c r="AT47" s="1046"/>
      <c r="AV47" s="1116">
        <v>2</v>
      </c>
      <c r="AW47" s="1021">
        <v>1</v>
      </c>
      <c r="AX47" s="1021">
        <v>0</v>
      </c>
      <c r="AY47" s="1021"/>
      <c r="AZ47" s="1118"/>
      <c r="BB47" s="384"/>
      <c r="BC47" s="443" t="s">
        <v>123</v>
      </c>
      <c r="BD47" s="443" t="s">
        <v>121</v>
      </c>
      <c r="BE47" s="443" t="s">
        <v>81</v>
      </c>
      <c r="BF47" s="443" t="s">
        <v>82</v>
      </c>
      <c r="BG47" s="443" t="s">
        <v>124</v>
      </c>
      <c r="BH47" s="443" t="s">
        <v>83</v>
      </c>
      <c r="BI47" s="443" t="s">
        <v>125</v>
      </c>
      <c r="BJ47" s="443" t="s">
        <v>126</v>
      </c>
      <c r="BK47" s="443" t="s">
        <v>127</v>
      </c>
      <c r="BL47" s="443" t="s">
        <v>84</v>
      </c>
      <c r="BN47" s="1474" t="str">
        <f>IF($AG47=0,"今年度","")</f>
        <v>今年度</v>
      </c>
      <c r="BO47" s="1027" t="str">
        <f>IF($AG47=0,"来年度","")</f>
        <v>来年度</v>
      </c>
      <c r="BP47" s="1027" t="str">
        <f>IF($AG47=0,"再来年度","")</f>
        <v>再来年度</v>
      </c>
      <c r="BQ47" s="1465" t="str">
        <f>IF($AG47=0,"未定","")</f>
        <v>未定</v>
      </c>
    </row>
    <row r="48" spans="2:69" s="327" customFormat="1" ht="15" customHeight="1" x14ac:dyDescent="0.15">
      <c r="B48" s="1139"/>
      <c r="C48" s="1144"/>
      <c r="D48" s="1145"/>
      <c r="E48" s="1146"/>
      <c r="F48" s="1204"/>
      <c r="G48" s="1205"/>
      <c r="H48" s="1206"/>
      <c r="I48" s="1068"/>
      <c r="J48" s="1069"/>
      <c r="K48" s="1069"/>
      <c r="L48" s="1069"/>
      <c r="M48" s="1069"/>
      <c r="N48" s="1069"/>
      <c r="O48" s="1069"/>
      <c r="P48" s="1069"/>
      <c r="Q48" s="1069"/>
      <c r="R48" s="1069"/>
      <c r="S48" s="1069"/>
      <c r="T48" s="1069"/>
      <c r="U48" s="1166"/>
      <c r="V48" s="1167"/>
      <c r="W48" s="1167"/>
      <c r="X48" s="1167"/>
      <c r="Y48" s="1167"/>
      <c r="Z48" s="1167"/>
      <c r="AA48" s="1167"/>
      <c r="AB48" s="1167"/>
      <c r="AC48" s="1167"/>
      <c r="AD48" s="1167"/>
      <c r="AE48" s="1167"/>
      <c r="AF48" s="1168"/>
      <c r="AG48" s="1265"/>
      <c r="AH48" s="1092"/>
      <c r="AI48" s="1086"/>
      <c r="AJ48" s="326"/>
      <c r="AK48" s="1089"/>
      <c r="AL48" s="1027"/>
      <c r="AM48" s="1022"/>
      <c r="AN48" s="1097"/>
      <c r="AO48" s="1024"/>
      <c r="AP48" s="1027"/>
      <c r="AQ48" s="1029"/>
      <c r="AR48" s="1083"/>
      <c r="AS48" s="1044"/>
      <c r="AT48" s="1047"/>
      <c r="AV48" s="1117"/>
      <c r="AW48" s="1022"/>
      <c r="AX48" s="1022"/>
      <c r="AY48" s="1022"/>
      <c r="AZ48" s="1119"/>
      <c r="BB48" s="385" t="s">
        <v>549</v>
      </c>
      <c r="BC48" s="443">
        <v>5</v>
      </c>
      <c r="BD48" s="369">
        <f>COUNTIF($AG$35:$AG$49,"該当無")</f>
        <v>0</v>
      </c>
      <c r="BE48" s="369">
        <f>BC48-BD48</f>
        <v>5</v>
      </c>
      <c r="BF48" s="369">
        <f>COUNTIF($AG$38:$AG$49,"&gt;0")+COUNTIF($AG$35,"&gt;-1")</f>
        <v>0</v>
      </c>
      <c r="BG48" s="443">
        <f>COUNTIF($AG$38:$AG$49,"0")+COUNTIF($AG$35,"-1")</f>
        <v>0</v>
      </c>
      <c r="BH48" s="369">
        <f>BG48-BL48</f>
        <v>0</v>
      </c>
      <c r="BI48" s="369">
        <f>COUNTIF($AH$35:$AH$49,BI47)</f>
        <v>0</v>
      </c>
      <c r="BJ48" s="369">
        <f>COUNTIF($AH$35:$AH$49,BJ47)</f>
        <v>0</v>
      </c>
      <c r="BK48" s="369">
        <f>COUNTIF($AH$35:$AH$49,BK47)</f>
        <v>0</v>
      </c>
      <c r="BL48" s="369">
        <f>COUNTIF($AH$35:$AH$49,BL47)</f>
        <v>0</v>
      </c>
      <c r="BN48" s="1474"/>
      <c r="BO48" s="1027"/>
      <c r="BP48" s="1027"/>
      <c r="BQ48" s="1465"/>
    </row>
    <row r="49" spans="2:69" s="327" customFormat="1" ht="15" customHeight="1" x14ac:dyDescent="0.15">
      <c r="B49" s="1200"/>
      <c r="C49" s="1147"/>
      <c r="D49" s="1148"/>
      <c r="E49" s="1149"/>
      <c r="F49" s="1207"/>
      <c r="G49" s="1208"/>
      <c r="H49" s="1209"/>
      <c r="I49" s="1071"/>
      <c r="J49" s="1072"/>
      <c r="K49" s="1072"/>
      <c r="L49" s="1072"/>
      <c r="M49" s="1072"/>
      <c r="N49" s="1072"/>
      <c r="O49" s="1072"/>
      <c r="P49" s="1072"/>
      <c r="Q49" s="1072"/>
      <c r="R49" s="1072"/>
      <c r="S49" s="1072"/>
      <c r="T49" s="1072"/>
      <c r="U49" s="1285"/>
      <c r="V49" s="1286"/>
      <c r="W49" s="1286"/>
      <c r="X49" s="1286"/>
      <c r="Y49" s="1286"/>
      <c r="Z49" s="1286"/>
      <c r="AA49" s="1286"/>
      <c r="AB49" s="1286"/>
      <c r="AC49" s="1286"/>
      <c r="AD49" s="1286"/>
      <c r="AE49" s="1286"/>
      <c r="AF49" s="1287"/>
      <c r="AG49" s="1274"/>
      <c r="AH49" s="1158"/>
      <c r="AI49" s="1101"/>
      <c r="AJ49" s="326"/>
      <c r="AK49" s="1102"/>
      <c r="AL49" s="1028"/>
      <c r="AM49" s="1023"/>
      <c r="AN49" s="1097"/>
      <c r="AO49" s="1104"/>
      <c r="AP49" s="1027"/>
      <c r="AQ49" s="1105"/>
      <c r="AR49" s="1083"/>
      <c r="AS49" s="1108"/>
      <c r="AT49" s="1048"/>
      <c r="AV49" s="1117"/>
      <c r="AW49" s="1022"/>
      <c r="AX49" s="1022"/>
      <c r="AY49" s="1022"/>
      <c r="AZ49" s="1119"/>
      <c r="BC49" s="389"/>
      <c r="BD49" s="389"/>
      <c r="BN49" s="1474"/>
      <c r="BO49" s="1027"/>
      <c r="BP49" s="1027"/>
      <c r="BQ49" s="1465"/>
    </row>
    <row r="50" spans="2:69" s="327" customFormat="1" ht="54.6" customHeight="1" x14ac:dyDescent="0.15">
      <c r="B50" s="348"/>
      <c r="C50" s="390"/>
      <c r="D50" s="390"/>
      <c r="E50" s="390"/>
      <c r="F50" s="349"/>
      <c r="G50" s="349"/>
      <c r="H50" s="349"/>
      <c r="I50" s="1226" t="s">
        <v>22</v>
      </c>
      <c r="J50" s="1226"/>
      <c r="K50" s="1226"/>
      <c r="L50" s="1226"/>
      <c r="M50" s="1226"/>
      <c r="N50" s="1226"/>
      <c r="O50" s="1226"/>
      <c r="P50" s="1226"/>
      <c r="Q50" s="1226"/>
      <c r="R50" s="1226"/>
      <c r="S50" s="1226"/>
      <c r="T50" s="1226"/>
      <c r="U50" s="1227"/>
      <c r="V50" s="1227"/>
      <c r="W50" s="1227"/>
      <c r="X50" s="1227"/>
      <c r="Y50" s="1227"/>
      <c r="Z50" s="1227"/>
      <c r="AA50" s="1227"/>
      <c r="AB50" s="1227"/>
      <c r="AC50" s="1227"/>
      <c r="AD50" s="1227"/>
      <c r="AE50" s="1227"/>
      <c r="AF50" s="1228"/>
      <c r="AG50" s="328"/>
      <c r="AH50" s="350"/>
      <c r="AI50" s="351"/>
      <c r="AJ50" s="324"/>
      <c r="AK50" s="370"/>
      <c r="AL50" s="371"/>
      <c r="AM50" s="371"/>
      <c r="AN50" s="371"/>
      <c r="AO50" s="377"/>
      <c r="AP50" s="371"/>
      <c r="AQ50" s="371"/>
      <c r="AR50" s="371"/>
      <c r="AS50" s="377"/>
      <c r="AT50" s="391"/>
      <c r="AV50" s="379"/>
      <c r="AW50" s="380"/>
      <c r="AX50" s="380"/>
      <c r="AY50" s="380"/>
      <c r="AZ50" s="381"/>
      <c r="BN50" s="414"/>
      <c r="BO50" s="415"/>
      <c r="BP50" s="415"/>
      <c r="BQ50" s="416"/>
    </row>
    <row r="51" spans="2:69" s="327" customFormat="1" ht="18" customHeight="1" x14ac:dyDescent="0.15">
      <c r="B51" s="344" t="s">
        <v>448</v>
      </c>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6"/>
      <c r="AH51" s="346"/>
      <c r="AI51" s="347"/>
      <c r="AJ51" s="324"/>
      <c r="AK51" s="370"/>
      <c r="AL51" s="371"/>
      <c r="AM51" s="371"/>
      <c r="AN51" s="371"/>
      <c r="AO51" s="377"/>
      <c r="AP51" s="371"/>
      <c r="AQ51" s="371"/>
      <c r="AR51" s="372">
        <f>SUM(AR52:AR69)</f>
        <v>0</v>
      </c>
      <c r="AS51" s="377"/>
      <c r="AT51" s="378">
        <f>SUM(AT52:AT69)</f>
        <v>0</v>
      </c>
      <c r="AV51" s="379"/>
      <c r="AW51" s="380"/>
      <c r="AX51" s="380"/>
      <c r="AY51" s="380"/>
      <c r="AZ51" s="381"/>
      <c r="BN51" s="414"/>
      <c r="BO51" s="415"/>
      <c r="BP51" s="415"/>
      <c r="BQ51" s="416"/>
    </row>
    <row r="52" spans="2:69" s="327" customFormat="1" ht="20.100000000000001" customHeight="1" x14ac:dyDescent="0.15">
      <c r="B52" s="1052">
        <v>12</v>
      </c>
      <c r="C52" s="1371" t="s">
        <v>23</v>
      </c>
      <c r="D52" s="1372"/>
      <c r="E52" s="1373"/>
      <c r="F52" s="1213" t="s">
        <v>24</v>
      </c>
      <c r="G52" s="1214"/>
      <c r="H52" s="1215"/>
      <c r="I52" s="1065" t="s">
        <v>25</v>
      </c>
      <c r="J52" s="1066"/>
      <c r="K52" s="1066"/>
      <c r="L52" s="1066"/>
      <c r="M52" s="1066"/>
      <c r="N52" s="1066"/>
      <c r="O52" s="1066"/>
      <c r="P52" s="1066"/>
      <c r="Q52" s="1066"/>
      <c r="R52" s="1066"/>
      <c r="S52" s="1066"/>
      <c r="T52" s="1067"/>
      <c r="U52" s="1222" t="s">
        <v>451</v>
      </c>
      <c r="V52" s="1223"/>
      <c r="W52" s="1223"/>
      <c r="X52" s="1223"/>
      <c r="Y52" s="1223"/>
      <c r="Z52" s="1223"/>
      <c r="AA52" s="1223"/>
      <c r="AB52" s="1223"/>
      <c r="AC52" s="1223"/>
      <c r="AD52" s="1223"/>
      <c r="AE52" s="1223"/>
      <c r="AF52" s="1224"/>
      <c r="AG52" s="1077"/>
      <c r="AH52" s="1199"/>
      <c r="AI52" s="1090"/>
      <c r="AJ52" s="326"/>
      <c r="AK52" s="1114">
        <v>2</v>
      </c>
      <c r="AL52" s="1115">
        <v>2</v>
      </c>
      <c r="AM52" s="1026">
        <f>IF($AG52="該当無",0,IF(OR($AG$50=0,$AG$50=1),0,1))</f>
        <v>0</v>
      </c>
      <c r="AN52" s="1103">
        <v>1</v>
      </c>
      <c r="AO52" s="1099"/>
      <c r="AP52" s="1026">
        <f>$AK52*$AM52*$AN52</f>
        <v>0</v>
      </c>
      <c r="AQ52" s="1081">
        <f>$AP52*44/$AS$11</f>
        <v>0</v>
      </c>
      <c r="AR52" s="1093">
        <f>SUM(AQ52:AQ69)</f>
        <v>0</v>
      </c>
      <c r="AS52" s="1312">
        <f>IF($AP52=0,0,IF($AG52=-1,$AG52*$AO52,$AG52/$AL52*$AQ52))</f>
        <v>0</v>
      </c>
      <c r="AT52" s="1109">
        <f>SUM(AS52:AS69)</f>
        <v>0</v>
      </c>
      <c r="AV52" s="1113">
        <f>IF($AG$50=1,"該当無",2)</f>
        <v>2</v>
      </c>
      <c r="AW52" s="1189">
        <f>IF($AG$50=1,"該当無",1)</f>
        <v>1</v>
      </c>
      <c r="AX52" s="1189">
        <f>IF($AG$50=1,"該当無",0)</f>
        <v>0</v>
      </c>
      <c r="AY52" s="1022"/>
      <c r="AZ52" s="1119"/>
      <c r="BN52" s="1474" t="str">
        <f>IF($AG52=0,"今年度","")</f>
        <v>今年度</v>
      </c>
      <c r="BO52" s="1027" t="str">
        <f>IF($AG52=0,"来年度","")</f>
        <v>来年度</v>
      </c>
      <c r="BP52" s="1027" t="str">
        <f>IF($AG52=0,"再来年度","")</f>
        <v>再来年度</v>
      </c>
      <c r="BQ52" s="1465" t="str">
        <f>IF($AG52=0,"未定","")</f>
        <v>未定</v>
      </c>
    </row>
    <row r="53" spans="2:69" s="327" customFormat="1" ht="20.100000000000001" customHeight="1" x14ac:dyDescent="0.15">
      <c r="B53" s="1053"/>
      <c r="C53" s="1374"/>
      <c r="D53" s="1205"/>
      <c r="E53" s="1375"/>
      <c r="F53" s="1216"/>
      <c r="G53" s="1217"/>
      <c r="H53" s="1218"/>
      <c r="I53" s="1068"/>
      <c r="J53" s="1069"/>
      <c r="K53" s="1069"/>
      <c r="L53" s="1069"/>
      <c r="M53" s="1069"/>
      <c r="N53" s="1069"/>
      <c r="O53" s="1069"/>
      <c r="P53" s="1069"/>
      <c r="Q53" s="1069"/>
      <c r="R53" s="1069"/>
      <c r="S53" s="1069"/>
      <c r="T53" s="1070"/>
      <c r="U53" s="1166"/>
      <c r="V53" s="1167"/>
      <c r="W53" s="1167"/>
      <c r="X53" s="1167"/>
      <c r="Y53" s="1167"/>
      <c r="Z53" s="1167"/>
      <c r="AA53" s="1167"/>
      <c r="AB53" s="1167"/>
      <c r="AC53" s="1167"/>
      <c r="AD53" s="1167"/>
      <c r="AE53" s="1167"/>
      <c r="AF53" s="1168"/>
      <c r="AG53" s="1078"/>
      <c r="AH53" s="1092"/>
      <c r="AI53" s="1086"/>
      <c r="AJ53" s="326"/>
      <c r="AK53" s="1089"/>
      <c r="AL53" s="1027"/>
      <c r="AM53" s="1027"/>
      <c r="AN53" s="1097"/>
      <c r="AO53" s="1024"/>
      <c r="AP53" s="1027"/>
      <c r="AQ53" s="1029"/>
      <c r="AR53" s="1083"/>
      <c r="AS53" s="1044"/>
      <c r="AT53" s="1047"/>
      <c r="AV53" s="1113"/>
      <c r="AW53" s="1189"/>
      <c r="AX53" s="1189"/>
      <c r="AY53" s="1022"/>
      <c r="AZ53" s="1119"/>
      <c r="BN53" s="1474"/>
      <c r="BO53" s="1027"/>
      <c r="BP53" s="1027"/>
      <c r="BQ53" s="1465"/>
    </row>
    <row r="54" spans="2:69" s="327" customFormat="1" ht="13.9" customHeight="1" x14ac:dyDescent="0.15">
      <c r="B54" s="1187"/>
      <c r="C54" s="1374"/>
      <c r="D54" s="1205"/>
      <c r="E54" s="1375"/>
      <c r="F54" s="1219"/>
      <c r="G54" s="1220"/>
      <c r="H54" s="1221"/>
      <c r="I54" s="1229"/>
      <c r="J54" s="1230"/>
      <c r="K54" s="1230"/>
      <c r="L54" s="1230"/>
      <c r="M54" s="1230"/>
      <c r="N54" s="1230"/>
      <c r="O54" s="1230"/>
      <c r="P54" s="1230"/>
      <c r="Q54" s="1230"/>
      <c r="R54" s="1230"/>
      <c r="S54" s="1230"/>
      <c r="T54" s="1231"/>
      <c r="U54" s="1169"/>
      <c r="V54" s="1170"/>
      <c r="W54" s="1170"/>
      <c r="X54" s="1170"/>
      <c r="Y54" s="1170"/>
      <c r="Z54" s="1170"/>
      <c r="AA54" s="1170"/>
      <c r="AB54" s="1170"/>
      <c r="AC54" s="1170"/>
      <c r="AD54" s="1170"/>
      <c r="AE54" s="1170"/>
      <c r="AF54" s="1171"/>
      <c r="AG54" s="1225"/>
      <c r="AH54" s="1092"/>
      <c r="AI54" s="1087"/>
      <c r="AJ54" s="326"/>
      <c r="AK54" s="1089"/>
      <c r="AL54" s="1027"/>
      <c r="AM54" s="1027"/>
      <c r="AN54" s="1097"/>
      <c r="AO54" s="1104"/>
      <c r="AP54" s="1027"/>
      <c r="AQ54" s="1105"/>
      <c r="AR54" s="1083"/>
      <c r="AS54" s="1108"/>
      <c r="AT54" s="1047"/>
      <c r="AV54" s="1113"/>
      <c r="AW54" s="1190"/>
      <c r="AX54" s="1190"/>
      <c r="AY54" s="1022"/>
      <c r="AZ54" s="1119"/>
      <c r="BN54" s="1474"/>
      <c r="BO54" s="1027"/>
      <c r="BP54" s="1027"/>
      <c r="BQ54" s="1465"/>
    </row>
    <row r="55" spans="2:69" s="327" customFormat="1" ht="35.1" customHeight="1" x14ac:dyDescent="0.15">
      <c r="B55" s="1080">
        <v>13</v>
      </c>
      <c r="C55" s="1374"/>
      <c r="D55" s="1205"/>
      <c r="E55" s="1375"/>
      <c r="F55" s="1059" t="s">
        <v>26</v>
      </c>
      <c r="G55" s="1060"/>
      <c r="H55" s="1061"/>
      <c r="I55" s="1068" t="s">
        <v>620</v>
      </c>
      <c r="J55" s="1069"/>
      <c r="K55" s="1069"/>
      <c r="L55" s="1069"/>
      <c r="M55" s="1069"/>
      <c r="N55" s="1069"/>
      <c r="O55" s="1069"/>
      <c r="P55" s="1069"/>
      <c r="Q55" s="1069"/>
      <c r="R55" s="1069"/>
      <c r="S55" s="1069"/>
      <c r="T55" s="1070"/>
      <c r="U55" s="1068" t="s">
        <v>605</v>
      </c>
      <c r="V55" s="1069"/>
      <c r="W55" s="1069"/>
      <c r="X55" s="1069"/>
      <c r="Y55" s="1069"/>
      <c r="Z55" s="1069"/>
      <c r="AA55" s="1069"/>
      <c r="AB55" s="1069"/>
      <c r="AC55" s="1069"/>
      <c r="AD55" s="1069"/>
      <c r="AE55" s="1069"/>
      <c r="AF55" s="1232"/>
      <c r="AG55" s="1234"/>
      <c r="AH55" s="1092"/>
      <c r="AI55" s="1090"/>
      <c r="AJ55" s="326"/>
      <c r="AK55" s="1089">
        <v>2</v>
      </c>
      <c r="AL55" s="1027">
        <v>3</v>
      </c>
      <c r="AM55" s="1021">
        <f>IF($AG55="該当無",0,IF(OR($AG$50=0,$AG$50=1),0,1))</f>
        <v>0</v>
      </c>
      <c r="AN55" s="1097">
        <v>1</v>
      </c>
      <c r="AO55" s="1099"/>
      <c r="AP55" s="1027">
        <f>$AK55*$AM55*$AN55</f>
        <v>0</v>
      </c>
      <c r="AQ55" s="1081">
        <f>$AP55*44/$AS$11</f>
        <v>0</v>
      </c>
      <c r="AR55" s="1082"/>
      <c r="AS55" s="1043">
        <f>IF($AP55=0,0,IF($AG55=-1,$AG55*$AO55,$AG55/$AL55*$AQ55))</f>
        <v>0</v>
      </c>
      <c r="AT55" s="1046"/>
      <c r="AV55" s="1113">
        <f>IF($AG$50=1,"該当無",3)</f>
        <v>3</v>
      </c>
      <c r="AW55" s="1189">
        <f>IF($AG$50=1,"該当無",2)</f>
        <v>2</v>
      </c>
      <c r="AX55" s="1189">
        <f>IF($AG$50=1,"該当無",1)</f>
        <v>1</v>
      </c>
      <c r="AY55" s="1188">
        <f>IF($AG$50=1,"該当無",0)</f>
        <v>0</v>
      </c>
      <c r="AZ55" s="1118"/>
      <c r="BN55" s="1474" t="str">
        <f>IF($AG55=0,"今年度","")</f>
        <v>今年度</v>
      </c>
      <c r="BO55" s="1027" t="str">
        <f>IF($AG55=0,"来年度","")</f>
        <v>来年度</v>
      </c>
      <c r="BP55" s="1027" t="str">
        <f>IF($AG55=0,"再来年度","")</f>
        <v>再来年度</v>
      </c>
      <c r="BQ55" s="1465" t="str">
        <f>IF($AG55=0,"未定","")</f>
        <v>未定</v>
      </c>
    </row>
    <row r="56" spans="2:69" s="327" customFormat="1" ht="35.1" customHeight="1" x14ac:dyDescent="0.15">
      <c r="B56" s="1053"/>
      <c r="C56" s="1374"/>
      <c r="D56" s="1205"/>
      <c r="E56" s="1375"/>
      <c r="F56" s="1059"/>
      <c r="G56" s="1060"/>
      <c r="H56" s="1061"/>
      <c r="I56" s="1068"/>
      <c r="J56" s="1069"/>
      <c r="K56" s="1069"/>
      <c r="L56" s="1069"/>
      <c r="M56" s="1069"/>
      <c r="N56" s="1069"/>
      <c r="O56" s="1069"/>
      <c r="P56" s="1069"/>
      <c r="Q56" s="1069"/>
      <c r="R56" s="1069"/>
      <c r="S56" s="1069"/>
      <c r="T56" s="1070"/>
      <c r="U56" s="1068"/>
      <c r="V56" s="1069"/>
      <c r="W56" s="1069"/>
      <c r="X56" s="1069"/>
      <c r="Y56" s="1069"/>
      <c r="Z56" s="1069"/>
      <c r="AA56" s="1069"/>
      <c r="AB56" s="1069"/>
      <c r="AC56" s="1069"/>
      <c r="AD56" s="1069"/>
      <c r="AE56" s="1069"/>
      <c r="AF56" s="1232"/>
      <c r="AG56" s="1078"/>
      <c r="AH56" s="1092"/>
      <c r="AI56" s="1086"/>
      <c r="AJ56" s="326"/>
      <c r="AK56" s="1089"/>
      <c r="AL56" s="1027"/>
      <c r="AM56" s="1022"/>
      <c r="AN56" s="1097"/>
      <c r="AO56" s="1024"/>
      <c r="AP56" s="1027"/>
      <c r="AQ56" s="1029"/>
      <c r="AR56" s="1083"/>
      <c r="AS56" s="1044"/>
      <c r="AT56" s="1047"/>
      <c r="AV56" s="1113"/>
      <c r="AW56" s="1189"/>
      <c r="AX56" s="1189"/>
      <c r="AY56" s="1189"/>
      <c r="AZ56" s="1119"/>
      <c r="BN56" s="1474"/>
      <c r="BO56" s="1027"/>
      <c r="BP56" s="1027"/>
      <c r="BQ56" s="1465"/>
    </row>
    <row r="57" spans="2:69" s="327" customFormat="1" ht="33.6" customHeight="1" x14ac:dyDescent="0.15">
      <c r="B57" s="1187"/>
      <c r="C57" s="1374"/>
      <c r="D57" s="1205"/>
      <c r="E57" s="1375"/>
      <c r="F57" s="1059"/>
      <c r="G57" s="1060"/>
      <c r="H57" s="1061"/>
      <c r="I57" s="1229"/>
      <c r="J57" s="1230"/>
      <c r="K57" s="1230"/>
      <c r="L57" s="1230"/>
      <c r="M57" s="1230"/>
      <c r="N57" s="1230"/>
      <c r="O57" s="1230"/>
      <c r="P57" s="1230"/>
      <c r="Q57" s="1230"/>
      <c r="R57" s="1230"/>
      <c r="S57" s="1230"/>
      <c r="T57" s="1231"/>
      <c r="U57" s="1229"/>
      <c r="V57" s="1230"/>
      <c r="W57" s="1230"/>
      <c r="X57" s="1230"/>
      <c r="Y57" s="1230"/>
      <c r="Z57" s="1230"/>
      <c r="AA57" s="1230"/>
      <c r="AB57" s="1230"/>
      <c r="AC57" s="1230"/>
      <c r="AD57" s="1230"/>
      <c r="AE57" s="1230"/>
      <c r="AF57" s="1233"/>
      <c r="AG57" s="1225"/>
      <c r="AH57" s="1092"/>
      <c r="AI57" s="1087"/>
      <c r="AJ57" s="326"/>
      <c r="AK57" s="1089"/>
      <c r="AL57" s="1027"/>
      <c r="AM57" s="1026"/>
      <c r="AN57" s="1097"/>
      <c r="AO57" s="1104"/>
      <c r="AP57" s="1027"/>
      <c r="AQ57" s="1105"/>
      <c r="AR57" s="1083"/>
      <c r="AS57" s="1108"/>
      <c r="AT57" s="1047"/>
      <c r="AV57" s="1113"/>
      <c r="AW57" s="1190"/>
      <c r="AX57" s="1190"/>
      <c r="AY57" s="1189"/>
      <c r="AZ57" s="1119"/>
      <c r="BN57" s="1474"/>
      <c r="BO57" s="1027"/>
      <c r="BP57" s="1027"/>
      <c r="BQ57" s="1465"/>
    </row>
    <row r="58" spans="2:69" s="327" customFormat="1" ht="35.1" customHeight="1" x14ac:dyDescent="0.15">
      <c r="B58" s="1080">
        <v>14</v>
      </c>
      <c r="C58" s="1374"/>
      <c r="D58" s="1205"/>
      <c r="E58" s="1375"/>
      <c r="F58" s="1059"/>
      <c r="G58" s="1060"/>
      <c r="H58" s="1061"/>
      <c r="I58" s="1031" t="s">
        <v>621</v>
      </c>
      <c r="J58" s="1032"/>
      <c r="K58" s="1032"/>
      <c r="L58" s="1032"/>
      <c r="M58" s="1032"/>
      <c r="N58" s="1032"/>
      <c r="O58" s="1032"/>
      <c r="P58" s="1032"/>
      <c r="Q58" s="1032"/>
      <c r="R58" s="1032"/>
      <c r="S58" s="1032"/>
      <c r="T58" s="1033"/>
      <c r="U58" s="1283" t="s">
        <v>452</v>
      </c>
      <c r="V58" s="1284"/>
      <c r="W58" s="1284"/>
      <c r="X58" s="1284"/>
      <c r="Y58" s="1284"/>
      <c r="Z58" s="1284"/>
      <c r="AA58" s="1284"/>
      <c r="AB58" s="1284"/>
      <c r="AC58" s="1284"/>
      <c r="AD58" s="1284"/>
      <c r="AE58" s="1284"/>
      <c r="AF58" s="1322"/>
      <c r="AG58" s="1234"/>
      <c r="AH58" s="1092"/>
      <c r="AI58" s="1090"/>
      <c r="AJ58" s="326"/>
      <c r="AK58" s="1089">
        <v>2</v>
      </c>
      <c r="AL58" s="1027">
        <v>2</v>
      </c>
      <c r="AM58" s="1021">
        <f>IF($AG58="該当無",0,IF(OR($AG$50=0,$AG$50=1),0,1))</f>
        <v>0</v>
      </c>
      <c r="AN58" s="1097">
        <v>1</v>
      </c>
      <c r="AO58" s="1099"/>
      <c r="AP58" s="1027">
        <f>$AK58*$AM58*$AN58</f>
        <v>0</v>
      </c>
      <c r="AQ58" s="1081">
        <f>$AP58*44/$AS$11</f>
        <v>0</v>
      </c>
      <c r="AR58" s="1082"/>
      <c r="AS58" s="1043">
        <f>IF(AI58="",0,IF($AP58=0,0,IF($AG58=-1,$AG58*$AO58,$AG58/$AL58*$AQ58)))</f>
        <v>0</v>
      </c>
      <c r="AT58" s="1046"/>
      <c r="AV58" s="1112">
        <f>IF($AG$50=1,"該当無",2)</f>
        <v>2</v>
      </c>
      <c r="AW58" s="1188">
        <f>IF($AG$50=1,"該当無",1)</f>
        <v>1</v>
      </c>
      <c r="AX58" s="1188">
        <f>IF($AG$50=1,"該当無",0)</f>
        <v>0</v>
      </c>
      <c r="AY58" s="1021"/>
      <c r="AZ58" s="1118"/>
      <c r="BN58" s="1474" t="str">
        <f>IF($AG58=0,"今年度","")</f>
        <v>今年度</v>
      </c>
      <c r="BO58" s="1027" t="str">
        <f>IF($AG58=0,"来年度","")</f>
        <v>来年度</v>
      </c>
      <c r="BP58" s="1027" t="str">
        <f>IF($AG58=0,"再来年度","")</f>
        <v>再来年度</v>
      </c>
      <c r="BQ58" s="1465" t="str">
        <f>IF($AG58=0,"未定","")</f>
        <v>未定</v>
      </c>
    </row>
    <row r="59" spans="2:69" s="327" customFormat="1" ht="35.1" customHeight="1" x14ac:dyDescent="0.15">
      <c r="B59" s="1053"/>
      <c r="C59" s="1374"/>
      <c r="D59" s="1205"/>
      <c r="E59" s="1375"/>
      <c r="F59" s="1059"/>
      <c r="G59" s="1060"/>
      <c r="H59" s="1061"/>
      <c r="I59" s="1034"/>
      <c r="J59" s="1035"/>
      <c r="K59" s="1035"/>
      <c r="L59" s="1035"/>
      <c r="M59" s="1035"/>
      <c r="N59" s="1035"/>
      <c r="O59" s="1035"/>
      <c r="P59" s="1035"/>
      <c r="Q59" s="1035"/>
      <c r="R59" s="1035"/>
      <c r="S59" s="1035"/>
      <c r="T59" s="1036"/>
      <c r="U59" s="1068"/>
      <c r="V59" s="1069"/>
      <c r="W59" s="1069"/>
      <c r="X59" s="1069"/>
      <c r="Y59" s="1069"/>
      <c r="Z59" s="1069"/>
      <c r="AA59" s="1069"/>
      <c r="AB59" s="1069"/>
      <c r="AC59" s="1069"/>
      <c r="AD59" s="1069"/>
      <c r="AE59" s="1069"/>
      <c r="AF59" s="1232"/>
      <c r="AG59" s="1078"/>
      <c r="AH59" s="1092"/>
      <c r="AI59" s="1086"/>
      <c r="AJ59" s="326"/>
      <c r="AK59" s="1089"/>
      <c r="AL59" s="1027"/>
      <c r="AM59" s="1022"/>
      <c r="AN59" s="1097"/>
      <c r="AO59" s="1024"/>
      <c r="AP59" s="1027"/>
      <c r="AQ59" s="1029"/>
      <c r="AR59" s="1083"/>
      <c r="AS59" s="1044"/>
      <c r="AT59" s="1047"/>
      <c r="AV59" s="1113"/>
      <c r="AW59" s="1189"/>
      <c r="AX59" s="1189"/>
      <c r="AY59" s="1022"/>
      <c r="AZ59" s="1119"/>
      <c r="BN59" s="1474"/>
      <c r="BO59" s="1027"/>
      <c r="BP59" s="1027"/>
      <c r="BQ59" s="1465"/>
    </row>
    <row r="60" spans="2:69" s="327" customFormat="1" ht="35.1" customHeight="1" x14ac:dyDescent="0.15">
      <c r="B60" s="1187"/>
      <c r="C60" s="1374"/>
      <c r="D60" s="1205"/>
      <c r="E60" s="1375"/>
      <c r="F60" s="1378"/>
      <c r="G60" s="1156"/>
      <c r="H60" s="1157"/>
      <c r="I60" s="1280"/>
      <c r="J60" s="1281"/>
      <c r="K60" s="1281"/>
      <c r="L60" s="1281"/>
      <c r="M60" s="1281"/>
      <c r="N60" s="1281"/>
      <c r="O60" s="1281"/>
      <c r="P60" s="1281"/>
      <c r="Q60" s="1281"/>
      <c r="R60" s="1281"/>
      <c r="S60" s="1281"/>
      <c r="T60" s="1282"/>
      <c r="U60" s="1229"/>
      <c r="V60" s="1230"/>
      <c r="W60" s="1230"/>
      <c r="X60" s="1230"/>
      <c r="Y60" s="1230"/>
      <c r="Z60" s="1230"/>
      <c r="AA60" s="1230"/>
      <c r="AB60" s="1230"/>
      <c r="AC60" s="1230"/>
      <c r="AD60" s="1230"/>
      <c r="AE60" s="1230"/>
      <c r="AF60" s="1233"/>
      <c r="AG60" s="1225"/>
      <c r="AH60" s="1092"/>
      <c r="AI60" s="1087"/>
      <c r="AJ60" s="326"/>
      <c r="AK60" s="1089"/>
      <c r="AL60" s="1027"/>
      <c r="AM60" s="1026"/>
      <c r="AN60" s="1097"/>
      <c r="AO60" s="1104"/>
      <c r="AP60" s="1027"/>
      <c r="AQ60" s="1105"/>
      <c r="AR60" s="1083"/>
      <c r="AS60" s="1108"/>
      <c r="AT60" s="1047"/>
      <c r="AV60" s="1113"/>
      <c r="AW60" s="1190"/>
      <c r="AX60" s="1190"/>
      <c r="AY60" s="1022"/>
      <c r="AZ60" s="1119"/>
      <c r="BN60" s="1474"/>
      <c r="BO60" s="1027"/>
      <c r="BP60" s="1027"/>
      <c r="BQ60" s="1465"/>
    </row>
    <row r="61" spans="2:69" s="327" customFormat="1" ht="15" customHeight="1" x14ac:dyDescent="0.15">
      <c r="B61" s="1080">
        <v>15</v>
      </c>
      <c r="C61" s="1374"/>
      <c r="D61" s="1205"/>
      <c r="E61" s="1375"/>
      <c r="F61" s="1330" t="s">
        <v>27</v>
      </c>
      <c r="G61" s="1344"/>
      <c r="H61" s="1345"/>
      <c r="I61" s="1032" t="s">
        <v>28</v>
      </c>
      <c r="J61" s="1032"/>
      <c r="K61" s="1032"/>
      <c r="L61" s="1032"/>
      <c r="M61" s="1032"/>
      <c r="N61" s="1032"/>
      <c r="O61" s="1032"/>
      <c r="P61" s="1032"/>
      <c r="Q61" s="1032"/>
      <c r="R61" s="1032"/>
      <c r="S61" s="1032"/>
      <c r="T61" s="1032"/>
      <c r="U61" s="1031" t="s">
        <v>453</v>
      </c>
      <c r="V61" s="1032"/>
      <c r="W61" s="1032"/>
      <c r="X61" s="1032"/>
      <c r="Y61" s="1032"/>
      <c r="Z61" s="1032"/>
      <c r="AA61" s="1032"/>
      <c r="AB61" s="1032"/>
      <c r="AC61" s="1032"/>
      <c r="AD61" s="1032"/>
      <c r="AE61" s="1032"/>
      <c r="AF61" s="1040"/>
      <c r="AG61" s="1234"/>
      <c r="AH61" s="1092"/>
      <c r="AI61" s="1090"/>
      <c r="AJ61" s="326"/>
      <c r="AK61" s="1089">
        <v>2</v>
      </c>
      <c r="AL61" s="1027">
        <v>1</v>
      </c>
      <c r="AM61" s="1021">
        <f>IF($AG61="該当無",0,IF(OR($AG$50=0,$AG$50=1),0,1))</f>
        <v>0</v>
      </c>
      <c r="AN61" s="1097">
        <v>1</v>
      </c>
      <c r="AO61" s="1099"/>
      <c r="AP61" s="1027">
        <f>$AK61*$AM61*$AN61</f>
        <v>0</v>
      </c>
      <c r="AQ61" s="1081">
        <f>$AP61*44/$AS$11</f>
        <v>0</v>
      </c>
      <c r="AR61" s="1082"/>
      <c r="AS61" s="1043">
        <f>IF($AP61=0,0,IF($AG61=-1,$AG61*$AO61,$AG61/$AL61*$AQ61))</f>
        <v>0</v>
      </c>
      <c r="AT61" s="1046"/>
      <c r="AV61" s="1112">
        <f>IF($AG$50=1,"該当無",1)</f>
        <v>1</v>
      </c>
      <c r="AW61" s="1188">
        <f>IF($AG$50=1,"該当無",0)</f>
        <v>0</v>
      </c>
      <c r="AX61" s="1021"/>
      <c r="AY61" s="1021"/>
      <c r="AZ61" s="1118"/>
      <c r="BN61" s="1474" t="str">
        <f>IF($AG61=0,"今年度","")</f>
        <v>今年度</v>
      </c>
      <c r="BO61" s="1027" t="str">
        <f>IF($AG61=0,"来年度","")</f>
        <v>来年度</v>
      </c>
      <c r="BP61" s="1027" t="str">
        <f>IF($AG61=0,"再来年度","")</f>
        <v>再来年度</v>
      </c>
      <c r="BQ61" s="1465" t="str">
        <f>IF($AG61=0,"未定","")</f>
        <v>未定</v>
      </c>
    </row>
    <row r="62" spans="2:69" s="327" customFormat="1" ht="15" customHeight="1" x14ac:dyDescent="0.15">
      <c r="B62" s="1053"/>
      <c r="C62" s="1374"/>
      <c r="D62" s="1205"/>
      <c r="E62" s="1375"/>
      <c r="F62" s="1059"/>
      <c r="G62" s="1060"/>
      <c r="H62" s="1061"/>
      <c r="I62" s="1035"/>
      <c r="J62" s="1035"/>
      <c r="K62" s="1035"/>
      <c r="L62" s="1035"/>
      <c r="M62" s="1035"/>
      <c r="N62" s="1035"/>
      <c r="O62" s="1035"/>
      <c r="P62" s="1035"/>
      <c r="Q62" s="1035"/>
      <c r="R62" s="1035"/>
      <c r="S62" s="1035"/>
      <c r="T62" s="1035"/>
      <c r="U62" s="1034"/>
      <c r="V62" s="1035"/>
      <c r="W62" s="1035"/>
      <c r="X62" s="1035"/>
      <c r="Y62" s="1035"/>
      <c r="Z62" s="1035"/>
      <c r="AA62" s="1035"/>
      <c r="AB62" s="1035"/>
      <c r="AC62" s="1035"/>
      <c r="AD62" s="1035"/>
      <c r="AE62" s="1035"/>
      <c r="AF62" s="1041"/>
      <c r="AG62" s="1078"/>
      <c r="AH62" s="1092"/>
      <c r="AI62" s="1086"/>
      <c r="AJ62" s="326"/>
      <c r="AK62" s="1089"/>
      <c r="AL62" s="1027"/>
      <c r="AM62" s="1022"/>
      <c r="AN62" s="1097"/>
      <c r="AO62" s="1024"/>
      <c r="AP62" s="1027"/>
      <c r="AQ62" s="1029"/>
      <c r="AR62" s="1083"/>
      <c r="AS62" s="1044"/>
      <c r="AT62" s="1047"/>
      <c r="AV62" s="1113"/>
      <c r="AW62" s="1189"/>
      <c r="AX62" s="1022"/>
      <c r="AY62" s="1022"/>
      <c r="AZ62" s="1119"/>
      <c r="BN62" s="1474"/>
      <c r="BO62" s="1027"/>
      <c r="BP62" s="1027"/>
      <c r="BQ62" s="1465"/>
    </row>
    <row r="63" spans="2:69" s="327" customFormat="1" ht="15" customHeight="1" x14ac:dyDescent="0.15">
      <c r="B63" s="1187"/>
      <c r="C63" s="1374"/>
      <c r="D63" s="1205"/>
      <c r="E63" s="1375"/>
      <c r="F63" s="1059"/>
      <c r="G63" s="1060"/>
      <c r="H63" s="1061"/>
      <c r="I63" s="1281"/>
      <c r="J63" s="1281"/>
      <c r="K63" s="1281"/>
      <c r="L63" s="1281"/>
      <c r="M63" s="1281"/>
      <c r="N63" s="1281"/>
      <c r="O63" s="1281"/>
      <c r="P63" s="1281"/>
      <c r="Q63" s="1281"/>
      <c r="R63" s="1281"/>
      <c r="S63" s="1281"/>
      <c r="T63" s="1281"/>
      <c r="U63" s="1280"/>
      <c r="V63" s="1281"/>
      <c r="W63" s="1281"/>
      <c r="X63" s="1281"/>
      <c r="Y63" s="1281"/>
      <c r="Z63" s="1281"/>
      <c r="AA63" s="1281"/>
      <c r="AB63" s="1281"/>
      <c r="AC63" s="1281"/>
      <c r="AD63" s="1281"/>
      <c r="AE63" s="1281"/>
      <c r="AF63" s="1321"/>
      <c r="AG63" s="1225"/>
      <c r="AH63" s="1092"/>
      <c r="AI63" s="1087"/>
      <c r="AJ63" s="326"/>
      <c r="AK63" s="1089"/>
      <c r="AL63" s="1027"/>
      <c r="AM63" s="1026"/>
      <c r="AN63" s="1097"/>
      <c r="AO63" s="1104"/>
      <c r="AP63" s="1027"/>
      <c r="AQ63" s="1105"/>
      <c r="AR63" s="1083"/>
      <c r="AS63" s="1108"/>
      <c r="AT63" s="1047"/>
      <c r="AV63" s="1191"/>
      <c r="AW63" s="1190"/>
      <c r="AX63" s="1022"/>
      <c r="AY63" s="1022"/>
      <c r="AZ63" s="1119"/>
      <c r="BN63" s="1474"/>
      <c r="BO63" s="1027"/>
      <c r="BP63" s="1027"/>
      <c r="BQ63" s="1465"/>
    </row>
    <row r="64" spans="2:69" s="327" customFormat="1" ht="12.95" customHeight="1" x14ac:dyDescent="0.15">
      <c r="B64" s="1080">
        <v>16</v>
      </c>
      <c r="C64" s="1374"/>
      <c r="D64" s="1205"/>
      <c r="E64" s="1375"/>
      <c r="F64" s="1331" t="s">
        <v>29</v>
      </c>
      <c r="G64" s="1332"/>
      <c r="H64" s="1333"/>
      <c r="I64" s="1031" t="s">
        <v>30</v>
      </c>
      <c r="J64" s="1032"/>
      <c r="K64" s="1032"/>
      <c r="L64" s="1032"/>
      <c r="M64" s="1032"/>
      <c r="N64" s="1032"/>
      <c r="O64" s="1032"/>
      <c r="P64" s="1032"/>
      <c r="Q64" s="1032"/>
      <c r="R64" s="1032"/>
      <c r="S64" s="1032"/>
      <c r="T64" s="1033"/>
      <c r="U64" s="1031" t="s">
        <v>454</v>
      </c>
      <c r="V64" s="1032"/>
      <c r="W64" s="1032"/>
      <c r="X64" s="1032"/>
      <c r="Y64" s="1032"/>
      <c r="Z64" s="1032"/>
      <c r="AA64" s="1032"/>
      <c r="AB64" s="1032"/>
      <c r="AC64" s="1032"/>
      <c r="AD64" s="1032"/>
      <c r="AE64" s="1032"/>
      <c r="AF64" s="1040"/>
      <c r="AG64" s="1234"/>
      <c r="AH64" s="1092"/>
      <c r="AI64" s="1090"/>
      <c r="AJ64" s="326"/>
      <c r="AK64" s="1089">
        <v>2</v>
      </c>
      <c r="AL64" s="1027">
        <v>1</v>
      </c>
      <c r="AM64" s="1021">
        <f>IF($AG64="該当無",0,IF(OR($AG$50=0,$AG$50=1),0,1))</f>
        <v>0</v>
      </c>
      <c r="AN64" s="1097">
        <v>1</v>
      </c>
      <c r="AO64" s="1099"/>
      <c r="AP64" s="1027">
        <f>$AK64*$AM64*$AN64</f>
        <v>0</v>
      </c>
      <c r="AQ64" s="1081">
        <f>$AP64*44/$AS$11</f>
        <v>0</v>
      </c>
      <c r="AR64" s="1082"/>
      <c r="AS64" s="1043">
        <f>IF($AP64=0,0,IF($AG64=-1,$AG64*$AO64,$AG64/$AL64*$AQ64))</f>
        <v>0</v>
      </c>
      <c r="AT64" s="1046"/>
      <c r="AV64" s="1112">
        <f>IF($AG$50=1,"該当無",1)</f>
        <v>1</v>
      </c>
      <c r="AW64" s="1188">
        <f>IF($AG$50=1,"該当無",0)</f>
        <v>0</v>
      </c>
      <c r="AX64" s="1021"/>
      <c r="AY64" s="1021"/>
      <c r="AZ64" s="1118"/>
      <c r="BN64" s="1474" t="str">
        <f>IF($AG64=0,"今年度","")</f>
        <v>今年度</v>
      </c>
      <c r="BO64" s="1027" t="str">
        <f>IF($AG64=0,"来年度","")</f>
        <v>来年度</v>
      </c>
      <c r="BP64" s="1027" t="str">
        <f>IF($AG64=0,"再来年度","")</f>
        <v>再来年度</v>
      </c>
      <c r="BQ64" s="1465" t="str">
        <f>IF($AG64=0,"未定","")</f>
        <v>未定</v>
      </c>
    </row>
    <row r="65" spans="2:69" s="327" customFormat="1" ht="12.95" customHeight="1" x14ac:dyDescent="0.15">
      <c r="B65" s="1053"/>
      <c r="C65" s="1374"/>
      <c r="D65" s="1205"/>
      <c r="E65" s="1375"/>
      <c r="F65" s="1216"/>
      <c r="G65" s="1217"/>
      <c r="H65" s="1218"/>
      <c r="I65" s="1034"/>
      <c r="J65" s="1035"/>
      <c r="K65" s="1035"/>
      <c r="L65" s="1035"/>
      <c r="M65" s="1035"/>
      <c r="N65" s="1035"/>
      <c r="O65" s="1035"/>
      <c r="P65" s="1035"/>
      <c r="Q65" s="1035"/>
      <c r="R65" s="1035"/>
      <c r="S65" s="1035"/>
      <c r="T65" s="1036"/>
      <c r="U65" s="1034"/>
      <c r="V65" s="1035"/>
      <c r="W65" s="1035"/>
      <c r="X65" s="1035"/>
      <c r="Y65" s="1035"/>
      <c r="Z65" s="1035"/>
      <c r="AA65" s="1035"/>
      <c r="AB65" s="1035"/>
      <c r="AC65" s="1035"/>
      <c r="AD65" s="1035"/>
      <c r="AE65" s="1035"/>
      <c r="AF65" s="1041"/>
      <c r="AG65" s="1078"/>
      <c r="AH65" s="1092"/>
      <c r="AI65" s="1086"/>
      <c r="AJ65" s="326"/>
      <c r="AK65" s="1089"/>
      <c r="AL65" s="1027"/>
      <c r="AM65" s="1022"/>
      <c r="AN65" s="1097"/>
      <c r="AO65" s="1024"/>
      <c r="AP65" s="1027"/>
      <c r="AQ65" s="1029"/>
      <c r="AR65" s="1083"/>
      <c r="AS65" s="1044"/>
      <c r="AT65" s="1047"/>
      <c r="AV65" s="1113"/>
      <c r="AW65" s="1189"/>
      <c r="AX65" s="1022"/>
      <c r="AY65" s="1022"/>
      <c r="AZ65" s="1119"/>
      <c r="BN65" s="1474"/>
      <c r="BO65" s="1027"/>
      <c r="BP65" s="1027"/>
      <c r="BQ65" s="1465"/>
    </row>
    <row r="66" spans="2:69" s="327" customFormat="1" ht="12.95" customHeight="1" x14ac:dyDescent="0.15">
      <c r="B66" s="1187"/>
      <c r="C66" s="1374"/>
      <c r="D66" s="1205"/>
      <c r="E66" s="1375"/>
      <c r="F66" s="1216"/>
      <c r="G66" s="1217"/>
      <c r="H66" s="1218"/>
      <c r="I66" s="1034"/>
      <c r="J66" s="1035"/>
      <c r="K66" s="1035"/>
      <c r="L66" s="1035"/>
      <c r="M66" s="1035"/>
      <c r="N66" s="1035"/>
      <c r="O66" s="1035"/>
      <c r="P66" s="1035"/>
      <c r="Q66" s="1035"/>
      <c r="R66" s="1035"/>
      <c r="S66" s="1035"/>
      <c r="T66" s="1036"/>
      <c r="U66" s="1034"/>
      <c r="V66" s="1035"/>
      <c r="W66" s="1035"/>
      <c r="X66" s="1035"/>
      <c r="Y66" s="1035"/>
      <c r="Z66" s="1035"/>
      <c r="AA66" s="1035"/>
      <c r="AB66" s="1035"/>
      <c r="AC66" s="1035"/>
      <c r="AD66" s="1035"/>
      <c r="AE66" s="1035"/>
      <c r="AF66" s="1041"/>
      <c r="AG66" s="1225"/>
      <c r="AH66" s="1092"/>
      <c r="AI66" s="1087"/>
      <c r="AJ66" s="326"/>
      <c r="AK66" s="1089"/>
      <c r="AL66" s="1027"/>
      <c r="AM66" s="1026"/>
      <c r="AN66" s="1097"/>
      <c r="AO66" s="1104"/>
      <c r="AP66" s="1027"/>
      <c r="AQ66" s="1105"/>
      <c r="AR66" s="1083"/>
      <c r="AS66" s="1108"/>
      <c r="AT66" s="1047"/>
      <c r="AV66" s="1191"/>
      <c r="AW66" s="1190"/>
      <c r="AX66" s="1022"/>
      <c r="AY66" s="1022"/>
      <c r="AZ66" s="1119"/>
      <c r="BN66" s="1474"/>
      <c r="BO66" s="1027"/>
      <c r="BP66" s="1027"/>
      <c r="BQ66" s="1465"/>
    </row>
    <row r="67" spans="2:69" s="327" customFormat="1" ht="50.1" customHeight="1" x14ac:dyDescent="0.15">
      <c r="B67" s="1080">
        <v>17</v>
      </c>
      <c r="C67" s="1374"/>
      <c r="D67" s="1205"/>
      <c r="E67" s="1375"/>
      <c r="F67" s="1216"/>
      <c r="G67" s="1217"/>
      <c r="H67" s="1218"/>
      <c r="I67" s="1163" t="s">
        <v>622</v>
      </c>
      <c r="J67" s="1164"/>
      <c r="K67" s="1164"/>
      <c r="L67" s="1164"/>
      <c r="M67" s="1164"/>
      <c r="N67" s="1164"/>
      <c r="O67" s="1164"/>
      <c r="P67" s="1164"/>
      <c r="Q67" s="1164"/>
      <c r="R67" s="1164"/>
      <c r="S67" s="1164"/>
      <c r="T67" s="1323"/>
      <c r="U67" s="1163" t="s">
        <v>455</v>
      </c>
      <c r="V67" s="1164"/>
      <c r="W67" s="1164"/>
      <c r="X67" s="1164"/>
      <c r="Y67" s="1164"/>
      <c r="Z67" s="1164"/>
      <c r="AA67" s="1164"/>
      <c r="AB67" s="1164"/>
      <c r="AC67" s="1164"/>
      <c r="AD67" s="1164"/>
      <c r="AE67" s="1164"/>
      <c r="AF67" s="1165"/>
      <c r="AG67" s="1234"/>
      <c r="AH67" s="1092"/>
      <c r="AI67" s="1090"/>
      <c r="AJ67" s="326"/>
      <c r="AK67" s="1089">
        <v>3</v>
      </c>
      <c r="AL67" s="1027">
        <v>2</v>
      </c>
      <c r="AM67" s="1021">
        <f>IF($AG67="該当無",0,IF(OR($AG$50=0,$AG$50=1),0,1))</f>
        <v>0</v>
      </c>
      <c r="AN67" s="1097">
        <v>1</v>
      </c>
      <c r="AO67" s="1099"/>
      <c r="AP67" s="1027">
        <f>$AK67*$AM67*$AN67</f>
        <v>0</v>
      </c>
      <c r="AQ67" s="1081">
        <f>$AP67*44/$AS$11</f>
        <v>0</v>
      </c>
      <c r="AR67" s="1082"/>
      <c r="AS67" s="1043">
        <f>IF($AP67=0,0,IF($AG67=-1,$AG67*$AO67,$AG67/$AL67*$AQ67))</f>
        <v>0</v>
      </c>
      <c r="AT67" s="1046"/>
      <c r="AV67" s="1112">
        <f>IF($AG$50=1,"該当無",2)</f>
        <v>2</v>
      </c>
      <c r="AW67" s="1188">
        <f>IF($AG$50=1,"該当無",1)</f>
        <v>1</v>
      </c>
      <c r="AX67" s="1188">
        <f>IF($AG$50=1,"該当無",0)</f>
        <v>0</v>
      </c>
      <c r="AY67" s="1021"/>
      <c r="AZ67" s="1118"/>
      <c r="BC67" s="445" t="s">
        <v>123</v>
      </c>
      <c r="BD67" s="445" t="s">
        <v>121</v>
      </c>
      <c r="BE67" s="445" t="s">
        <v>81</v>
      </c>
      <c r="BF67" s="445" t="s">
        <v>82</v>
      </c>
      <c r="BG67" s="445" t="s">
        <v>124</v>
      </c>
      <c r="BH67" s="445" t="s">
        <v>83</v>
      </c>
      <c r="BI67" s="445" t="s">
        <v>125</v>
      </c>
      <c r="BJ67" s="445" t="s">
        <v>126</v>
      </c>
      <c r="BK67" s="445" t="s">
        <v>127</v>
      </c>
      <c r="BL67" s="445" t="s">
        <v>84</v>
      </c>
      <c r="BN67" s="1474" t="str">
        <f>IF($AG67=0,"今年度","")</f>
        <v>今年度</v>
      </c>
      <c r="BO67" s="1027" t="str">
        <f>IF($AG67=0,"来年度","")</f>
        <v>来年度</v>
      </c>
      <c r="BP67" s="1027" t="str">
        <f>IF($AG67=0,"再来年度","")</f>
        <v>再来年度</v>
      </c>
      <c r="BQ67" s="1465" t="str">
        <f>IF($AG67=0,"未定","")</f>
        <v>未定</v>
      </c>
    </row>
    <row r="68" spans="2:69" s="327" customFormat="1" ht="50.1" customHeight="1" x14ac:dyDescent="0.15">
      <c r="B68" s="1053"/>
      <c r="C68" s="1374"/>
      <c r="D68" s="1205"/>
      <c r="E68" s="1375"/>
      <c r="F68" s="1216"/>
      <c r="G68" s="1217"/>
      <c r="H68" s="1218"/>
      <c r="I68" s="1166"/>
      <c r="J68" s="1167"/>
      <c r="K68" s="1167"/>
      <c r="L68" s="1167"/>
      <c r="M68" s="1167"/>
      <c r="N68" s="1167"/>
      <c r="O68" s="1167"/>
      <c r="P68" s="1167"/>
      <c r="Q68" s="1167"/>
      <c r="R68" s="1167"/>
      <c r="S68" s="1167"/>
      <c r="T68" s="1324"/>
      <c r="U68" s="1166"/>
      <c r="V68" s="1167"/>
      <c r="W68" s="1167"/>
      <c r="X68" s="1167"/>
      <c r="Y68" s="1167"/>
      <c r="Z68" s="1167"/>
      <c r="AA68" s="1167"/>
      <c r="AB68" s="1167"/>
      <c r="AC68" s="1167"/>
      <c r="AD68" s="1167"/>
      <c r="AE68" s="1167"/>
      <c r="AF68" s="1168"/>
      <c r="AG68" s="1078"/>
      <c r="AH68" s="1092"/>
      <c r="AI68" s="1086"/>
      <c r="AJ68" s="326"/>
      <c r="AK68" s="1089"/>
      <c r="AL68" s="1027"/>
      <c r="AM68" s="1022"/>
      <c r="AN68" s="1097"/>
      <c r="AO68" s="1024"/>
      <c r="AP68" s="1027"/>
      <c r="AQ68" s="1029"/>
      <c r="AR68" s="1083"/>
      <c r="AS68" s="1044"/>
      <c r="AT68" s="1047"/>
      <c r="AV68" s="1113"/>
      <c r="AW68" s="1189"/>
      <c r="AX68" s="1189"/>
      <c r="AY68" s="1022"/>
      <c r="AZ68" s="1119"/>
      <c r="BB68" s="389" t="s">
        <v>31</v>
      </c>
      <c r="BC68" s="445">
        <v>6</v>
      </c>
      <c r="BD68" s="445">
        <f>IF(AG50=3,COUNTIF($AG$52:$AG$69,"該当無"),IF(AG50=2,COUNTIF($AG$52:$AG$69,"該当無"),IF(AG50=1,6,0)))</f>
        <v>0</v>
      </c>
      <c r="BE68" s="445">
        <f>BC68-BD68</f>
        <v>6</v>
      </c>
      <c r="BF68" s="445">
        <f>IF(AG50=3,COUNTIF($AG$52:$AG$69,"&gt;0"),IF(AG50=2,COUNTIF($AG$52:$AG$69,"&gt;0"),IF(AG50=1,0,0)))</f>
        <v>0</v>
      </c>
      <c r="BG68" s="445">
        <f>IF(AG50=3,COUNTIF($AG$52:$AG$69,"0"),IF(AG50=2,COUNTIF($AG$52:$AG$69,"0"),IF(AG50=1,0,0)))</f>
        <v>0</v>
      </c>
      <c r="BH68" s="445">
        <f>BG68-BL68</f>
        <v>0</v>
      </c>
      <c r="BI68" s="445">
        <f>IF($AG$50=3,COUNTIF($AH$52:$AH$69,BI67),IF($AG$50=2,COUNTIF($AH$52:$AH$69,BI67),IF($AG$50=1,0,0)))</f>
        <v>0</v>
      </c>
      <c r="BJ68" s="445">
        <f>IF($AG$50=3,COUNTIF($AH$52:$AH$69,BJ67),IF($AG$50=2,COUNTIF($AH$52:$AH$69,BJ67),IF($AG$50=1,0,0)))</f>
        <v>0</v>
      </c>
      <c r="BK68" s="445">
        <f>IF($AG$50=3,COUNTIF($AH$52:$AH$69,BK67),IF($AG$50=2,COUNTIF($AH$52:$AH$69,BK67),IF($AG$50=1,0,0)))</f>
        <v>0</v>
      </c>
      <c r="BL68" s="445">
        <f>IF($AG$50=3,COUNTIF($AH$52:$AH$69,BL67),IF($AG$50=2,COUNTIF($AH$52:$AH$69,BL67),IF($AG$50=1,0,0)))</f>
        <v>0</v>
      </c>
      <c r="BN68" s="1474"/>
      <c r="BO68" s="1027"/>
      <c r="BP68" s="1027"/>
      <c r="BQ68" s="1465"/>
    </row>
    <row r="69" spans="2:69" s="327" customFormat="1" ht="44.45" customHeight="1" x14ac:dyDescent="0.15">
      <c r="B69" s="1187"/>
      <c r="C69" s="1376"/>
      <c r="D69" s="1208"/>
      <c r="E69" s="1377"/>
      <c r="F69" s="1334"/>
      <c r="G69" s="1335"/>
      <c r="H69" s="1336"/>
      <c r="I69" s="1285"/>
      <c r="J69" s="1286"/>
      <c r="K69" s="1286"/>
      <c r="L69" s="1286"/>
      <c r="M69" s="1286"/>
      <c r="N69" s="1286"/>
      <c r="O69" s="1286"/>
      <c r="P69" s="1286"/>
      <c r="Q69" s="1286"/>
      <c r="R69" s="1286"/>
      <c r="S69" s="1286"/>
      <c r="T69" s="1325"/>
      <c r="U69" s="1285"/>
      <c r="V69" s="1286"/>
      <c r="W69" s="1286"/>
      <c r="X69" s="1286"/>
      <c r="Y69" s="1286"/>
      <c r="Z69" s="1286"/>
      <c r="AA69" s="1286"/>
      <c r="AB69" s="1286"/>
      <c r="AC69" s="1286"/>
      <c r="AD69" s="1286"/>
      <c r="AE69" s="1286"/>
      <c r="AF69" s="1287"/>
      <c r="AG69" s="1079"/>
      <c r="AH69" s="1158"/>
      <c r="AI69" s="1087"/>
      <c r="AJ69" s="326"/>
      <c r="AK69" s="1089"/>
      <c r="AL69" s="1027"/>
      <c r="AM69" s="1026"/>
      <c r="AN69" s="1097"/>
      <c r="AO69" s="1104"/>
      <c r="AP69" s="1027"/>
      <c r="AQ69" s="1105"/>
      <c r="AR69" s="1083"/>
      <c r="AS69" s="1108"/>
      <c r="AT69" s="1047"/>
      <c r="AV69" s="1191"/>
      <c r="AW69" s="1190"/>
      <c r="AX69" s="1190"/>
      <c r="AY69" s="1022"/>
      <c r="AZ69" s="1119"/>
      <c r="BB69" s="373"/>
      <c r="BN69" s="1474"/>
      <c r="BO69" s="1027"/>
      <c r="BP69" s="1027"/>
      <c r="BQ69" s="1465"/>
    </row>
    <row r="70" spans="2:69" s="327" customFormat="1" ht="18" customHeight="1" x14ac:dyDescent="0.15">
      <c r="B70" s="344" t="s">
        <v>449</v>
      </c>
      <c r="C70" s="345"/>
      <c r="D70" s="345"/>
      <c r="E70" s="345"/>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46"/>
      <c r="AH70" s="346"/>
      <c r="AI70" s="347"/>
      <c r="AJ70" s="324"/>
      <c r="AK70" s="370"/>
      <c r="AL70" s="371"/>
      <c r="AM70" s="371"/>
      <c r="AN70" s="371"/>
      <c r="AO70" s="377"/>
      <c r="AP70" s="371"/>
      <c r="AQ70" s="371"/>
      <c r="AR70" s="372">
        <f>SUM(AR71:AR85)</f>
        <v>0</v>
      </c>
      <c r="AS70" s="377"/>
      <c r="AT70" s="378">
        <f>SUM(AT71:AT85)</f>
        <v>0</v>
      </c>
      <c r="AV70" s="379"/>
      <c r="AW70" s="380"/>
      <c r="AX70" s="380"/>
      <c r="AY70" s="380"/>
      <c r="AZ70" s="381"/>
      <c r="BN70" s="414"/>
      <c r="BO70" s="415"/>
      <c r="BP70" s="415"/>
      <c r="BQ70" s="416"/>
    </row>
    <row r="71" spans="2:69" s="327" customFormat="1" ht="36" customHeight="1" x14ac:dyDescent="0.15">
      <c r="B71" s="1080">
        <v>18</v>
      </c>
      <c r="C71" s="1141" t="s">
        <v>32</v>
      </c>
      <c r="D71" s="1142"/>
      <c r="E71" s="1142"/>
      <c r="F71" s="1326" t="s">
        <v>26</v>
      </c>
      <c r="G71" s="1327"/>
      <c r="H71" s="1328"/>
      <c r="I71" s="1283" t="s">
        <v>625</v>
      </c>
      <c r="J71" s="1284"/>
      <c r="K71" s="1284"/>
      <c r="L71" s="1284"/>
      <c r="M71" s="1284"/>
      <c r="N71" s="1284"/>
      <c r="O71" s="1284"/>
      <c r="P71" s="1284"/>
      <c r="Q71" s="1284"/>
      <c r="R71" s="1284"/>
      <c r="S71" s="1284"/>
      <c r="T71" s="1346"/>
      <c r="U71" s="1283" t="s">
        <v>456</v>
      </c>
      <c r="V71" s="1284"/>
      <c r="W71" s="1284"/>
      <c r="X71" s="1284"/>
      <c r="Y71" s="1284"/>
      <c r="Z71" s="1284"/>
      <c r="AA71" s="1284"/>
      <c r="AB71" s="1284"/>
      <c r="AC71" s="1284"/>
      <c r="AD71" s="1284"/>
      <c r="AE71" s="1284"/>
      <c r="AF71" s="1322"/>
      <c r="AG71" s="1078"/>
      <c r="AH71" s="1199"/>
      <c r="AI71" s="1090"/>
      <c r="AJ71" s="326"/>
      <c r="AK71" s="1089">
        <v>2</v>
      </c>
      <c r="AL71" s="1027">
        <v>2</v>
      </c>
      <c r="AM71" s="1021">
        <f>IF($AG71="該当無",0,IF(OR($AG$50=0,$AG$50=2),0,1))</f>
        <v>0</v>
      </c>
      <c r="AN71" s="1097">
        <v>1</v>
      </c>
      <c r="AO71" s="1099"/>
      <c r="AP71" s="1027">
        <f>$AK71*$AM71*$AN71</f>
        <v>0</v>
      </c>
      <c r="AQ71" s="1081">
        <f>$AP71*44/$AS$11</f>
        <v>0</v>
      </c>
      <c r="AR71" s="1082">
        <f>SUM(AQ71:AQ85)</f>
        <v>0</v>
      </c>
      <c r="AS71" s="1043">
        <f>IF($AP71=0,0,IF($AG71=-1,$AG71*$AO71,$AG71/$AL71*$AQ71))</f>
        <v>0</v>
      </c>
      <c r="AT71" s="1046">
        <f>SUM(AS71:AS85)</f>
        <v>0</v>
      </c>
      <c r="AV71" s="1112">
        <f>IF($AG$50=2,"該当無",2)</f>
        <v>2</v>
      </c>
      <c r="AW71" s="1188">
        <f>IF($AG$50=2,"該当無",1)</f>
        <v>1</v>
      </c>
      <c r="AX71" s="1188">
        <f>IF($AG$50=2,"該当無",0)</f>
        <v>0</v>
      </c>
      <c r="AY71" s="1021"/>
      <c r="AZ71" s="1118"/>
      <c r="BN71" s="1474" t="str">
        <f>IF($AG71=0,"今年度","")</f>
        <v>今年度</v>
      </c>
      <c r="BO71" s="1027" t="str">
        <f>IF($AG71=0,"来年度","")</f>
        <v>来年度</v>
      </c>
      <c r="BP71" s="1027" t="str">
        <f>IF($AG71=0,"再来年度","")</f>
        <v>再来年度</v>
      </c>
      <c r="BQ71" s="1465" t="str">
        <f>IF($AG71=0,"未定","")</f>
        <v>未定</v>
      </c>
    </row>
    <row r="72" spans="2:69" s="327" customFormat="1" ht="36" customHeight="1" x14ac:dyDescent="0.15">
      <c r="B72" s="1053"/>
      <c r="C72" s="1144"/>
      <c r="D72" s="1145"/>
      <c r="E72" s="1145"/>
      <c r="F72" s="1327"/>
      <c r="G72" s="1327"/>
      <c r="H72" s="1328"/>
      <c r="I72" s="1068"/>
      <c r="J72" s="1069"/>
      <c r="K72" s="1069"/>
      <c r="L72" s="1069"/>
      <c r="M72" s="1069"/>
      <c r="N72" s="1069"/>
      <c r="O72" s="1069"/>
      <c r="P72" s="1069"/>
      <c r="Q72" s="1069"/>
      <c r="R72" s="1069"/>
      <c r="S72" s="1069"/>
      <c r="T72" s="1070"/>
      <c r="U72" s="1068"/>
      <c r="V72" s="1069"/>
      <c r="W72" s="1069"/>
      <c r="X72" s="1069"/>
      <c r="Y72" s="1069"/>
      <c r="Z72" s="1069"/>
      <c r="AA72" s="1069"/>
      <c r="AB72" s="1069"/>
      <c r="AC72" s="1069"/>
      <c r="AD72" s="1069"/>
      <c r="AE72" s="1069"/>
      <c r="AF72" s="1232"/>
      <c r="AG72" s="1078"/>
      <c r="AH72" s="1092"/>
      <c r="AI72" s="1086"/>
      <c r="AJ72" s="326"/>
      <c r="AK72" s="1089"/>
      <c r="AL72" s="1027"/>
      <c r="AM72" s="1022"/>
      <c r="AN72" s="1097"/>
      <c r="AO72" s="1024"/>
      <c r="AP72" s="1027"/>
      <c r="AQ72" s="1029"/>
      <c r="AR72" s="1083"/>
      <c r="AS72" s="1044"/>
      <c r="AT72" s="1047"/>
      <c r="AV72" s="1113"/>
      <c r="AW72" s="1189"/>
      <c r="AX72" s="1189"/>
      <c r="AY72" s="1022"/>
      <c r="AZ72" s="1119"/>
      <c r="BN72" s="1474"/>
      <c r="BO72" s="1027"/>
      <c r="BP72" s="1027"/>
      <c r="BQ72" s="1465"/>
    </row>
    <row r="73" spans="2:69" s="327" customFormat="1" ht="30.6" customHeight="1" x14ac:dyDescent="0.15">
      <c r="B73" s="1187"/>
      <c r="C73" s="1144"/>
      <c r="D73" s="1145"/>
      <c r="E73" s="1145"/>
      <c r="F73" s="1327"/>
      <c r="G73" s="1327"/>
      <c r="H73" s="1328"/>
      <c r="I73" s="1229"/>
      <c r="J73" s="1230"/>
      <c r="K73" s="1230"/>
      <c r="L73" s="1230"/>
      <c r="M73" s="1230"/>
      <c r="N73" s="1230"/>
      <c r="O73" s="1230"/>
      <c r="P73" s="1230"/>
      <c r="Q73" s="1230"/>
      <c r="R73" s="1230"/>
      <c r="S73" s="1230"/>
      <c r="T73" s="1231"/>
      <c r="U73" s="1229"/>
      <c r="V73" s="1230"/>
      <c r="W73" s="1230"/>
      <c r="X73" s="1230"/>
      <c r="Y73" s="1230"/>
      <c r="Z73" s="1230"/>
      <c r="AA73" s="1230"/>
      <c r="AB73" s="1230"/>
      <c r="AC73" s="1230"/>
      <c r="AD73" s="1230"/>
      <c r="AE73" s="1230"/>
      <c r="AF73" s="1233"/>
      <c r="AG73" s="1225"/>
      <c r="AH73" s="1092"/>
      <c r="AI73" s="1087"/>
      <c r="AJ73" s="326"/>
      <c r="AK73" s="1089"/>
      <c r="AL73" s="1027"/>
      <c r="AM73" s="1026"/>
      <c r="AN73" s="1097"/>
      <c r="AO73" s="1104"/>
      <c r="AP73" s="1027"/>
      <c r="AQ73" s="1105"/>
      <c r="AR73" s="1083"/>
      <c r="AS73" s="1108"/>
      <c r="AT73" s="1047"/>
      <c r="AV73" s="1113"/>
      <c r="AW73" s="1190"/>
      <c r="AX73" s="1190"/>
      <c r="AY73" s="1022"/>
      <c r="AZ73" s="1119"/>
      <c r="BN73" s="1474"/>
      <c r="BO73" s="1027"/>
      <c r="BP73" s="1027"/>
      <c r="BQ73" s="1465"/>
    </row>
    <row r="74" spans="2:69" s="327" customFormat="1" ht="24.95" customHeight="1" x14ac:dyDescent="0.15">
      <c r="B74" s="1080">
        <v>19</v>
      </c>
      <c r="C74" s="1144"/>
      <c r="D74" s="1145"/>
      <c r="E74" s="1145"/>
      <c r="F74" s="1327"/>
      <c r="G74" s="1327"/>
      <c r="H74" s="1328"/>
      <c r="I74" s="1337" t="s">
        <v>623</v>
      </c>
      <c r="J74" s="1338"/>
      <c r="K74" s="1338"/>
      <c r="L74" s="1338"/>
      <c r="M74" s="1338"/>
      <c r="N74" s="1338"/>
      <c r="O74" s="1338"/>
      <c r="P74" s="1338"/>
      <c r="Q74" s="1338"/>
      <c r="R74" s="1338"/>
      <c r="S74" s="1338"/>
      <c r="T74" s="1339"/>
      <c r="U74" s="1283" t="s">
        <v>457</v>
      </c>
      <c r="V74" s="1284"/>
      <c r="W74" s="1284"/>
      <c r="X74" s="1284"/>
      <c r="Y74" s="1284"/>
      <c r="Z74" s="1284"/>
      <c r="AA74" s="1284"/>
      <c r="AB74" s="1284"/>
      <c r="AC74" s="1284"/>
      <c r="AD74" s="1284"/>
      <c r="AE74" s="1284"/>
      <c r="AF74" s="1322"/>
      <c r="AG74" s="1078"/>
      <c r="AH74" s="1092"/>
      <c r="AI74" s="1090"/>
      <c r="AJ74" s="326"/>
      <c r="AK74" s="1089">
        <v>2</v>
      </c>
      <c r="AL74" s="1027">
        <v>2</v>
      </c>
      <c r="AM74" s="1021">
        <f>IF($AG74="該当無",0,IF(OR($AG$50=0,$AG$50=2),0,1))</f>
        <v>0</v>
      </c>
      <c r="AN74" s="1097">
        <v>1</v>
      </c>
      <c r="AO74" s="1099"/>
      <c r="AP74" s="1027">
        <f>$AK74*$AM74*$AN74</f>
        <v>0</v>
      </c>
      <c r="AQ74" s="1081">
        <f>$AP74*44/$AS$11</f>
        <v>0</v>
      </c>
      <c r="AR74" s="1082"/>
      <c r="AS74" s="1043">
        <f>IF($AP74=0,0,IF($AG74=-1,$AG74*$AO74,$AG74/$AL74*$AQ74))</f>
        <v>0</v>
      </c>
      <c r="AT74" s="1046"/>
      <c r="AV74" s="1112">
        <f>IF($AG$50=2,"該当無",2)</f>
        <v>2</v>
      </c>
      <c r="AW74" s="1188">
        <f>IF($AG$50=2,"該当無",1)</f>
        <v>1</v>
      </c>
      <c r="AX74" s="1188">
        <f>IF($AG$50=2,"該当無",0)</f>
        <v>0</v>
      </c>
      <c r="AY74" s="1021"/>
      <c r="AZ74" s="1135"/>
      <c r="BN74" s="1474" t="str">
        <f>IF($AG74=0,"今年度","")</f>
        <v>今年度</v>
      </c>
      <c r="BO74" s="1027" t="str">
        <f>IF($AG74=0,"来年度","")</f>
        <v>来年度</v>
      </c>
      <c r="BP74" s="1027" t="str">
        <f>IF($AG74=0,"再来年度","")</f>
        <v>再来年度</v>
      </c>
      <c r="BQ74" s="1465" t="str">
        <f>IF($AG74=0,"未定","")</f>
        <v>未定</v>
      </c>
    </row>
    <row r="75" spans="2:69" s="327" customFormat="1" ht="24.95" customHeight="1" x14ac:dyDescent="0.15">
      <c r="B75" s="1053"/>
      <c r="C75" s="1144"/>
      <c r="D75" s="1145"/>
      <c r="E75" s="1145"/>
      <c r="F75" s="1327"/>
      <c r="G75" s="1327"/>
      <c r="H75" s="1328"/>
      <c r="I75" s="1337"/>
      <c r="J75" s="1338"/>
      <c r="K75" s="1338"/>
      <c r="L75" s="1338"/>
      <c r="M75" s="1338"/>
      <c r="N75" s="1338"/>
      <c r="O75" s="1338"/>
      <c r="P75" s="1338"/>
      <c r="Q75" s="1338"/>
      <c r="R75" s="1338"/>
      <c r="S75" s="1338"/>
      <c r="T75" s="1339"/>
      <c r="U75" s="1068"/>
      <c r="V75" s="1069"/>
      <c r="W75" s="1069"/>
      <c r="X75" s="1069"/>
      <c r="Y75" s="1069"/>
      <c r="Z75" s="1069"/>
      <c r="AA75" s="1069"/>
      <c r="AB75" s="1069"/>
      <c r="AC75" s="1069"/>
      <c r="AD75" s="1069"/>
      <c r="AE75" s="1069"/>
      <c r="AF75" s="1232"/>
      <c r="AG75" s="1078"/>
      <c r="AH75" s="1092"/>
      <c r="AI75" s="1086"/>
      <c r="AJ75" s="326"/>
      <c r="AK75" s="1089"/>
      <c r="AL75" s="1027"/>
      <c r="AM75" s="1022"/>
      <c r="AN75" s="1097"/>
      <c r="AO75" s="1024"/>
      <c r="AP75" s="1027"/>
      <c r="AQ75" s="1029"/>
      <c r="AR75" s="1083"/>
      <c r="AS75" s="1044"/>
      <c r="AT75" s="1047"/>
      <c r="AV75" s="1113"/>
      <c r="AW75" s="1189"/>
      <c r="AX75" s="1189"/>
      <c r="AY75" s="1022"/>
      <c r="AZ75" s="1136"/>
      <c r="BN75" s="1474"/>
      <c r="BO75" s="1027"/>
      <c r="BP75" s="1027"/>
      <c r="BQ75" s="1465"/>
    </row>
    <row r="76" spans="2:69" s="327" customFormat="1" ht="30.6" customHeight="1" x14ac:dyDescent="0.15">
      <c r="B76" s="1187"/>
      <c r="C76" s="1144"/>
      <c r="D76" s="1145"/>
      <c r="E76" s="1145"/>
      <c r="F76" s="1327"/>
      <c r="G76" s="1327"/>
      <c r="H76" s="1328"/>
      <c r="I76" s="1337"/>
      <c r="J76" s="1338"/>
      <c r="K76" s="1338"/>
      <c r="L76" s="1338"/>
      <c r="M76" s="1338"/>
      <c r="N76" s="1338"/>
      <c r="O76" s="1338"/>
      <c r="P76" s="1338"/>
      <c r="Q76" s="1338"/>
      <c r="R76" s="1338"/>
      <c r="S76" s="1338"/>
      <c r="T76" s="1339"/>
      <c r="U76" s="1229"/>
      <c r="V76" s="1230"/>
      <c r="W76" s="1230"/>
      <c r="X76" s="1230"/>
      <c r="Y76" s="1230"/>
      <c r="Z76" s="1230"/>
      <c r="AA76" s="1230"/>
      <c r="AB76" s="1230"/>
      <c r="AC76" s="1230"/>
      <c r="AD76" s="1230"/>
      <c r="AE76" s="1230"/>
      <c r="AF76" s="1233"/>
      <c r="AG76" s="1225"/>
      <c r="AH76" s="1092"/>
      <c r="AI76" s="1087"/>
      <c r="AJ76" s="326"/>
      <c r="AK76" s="1089"/>
      <c r="AL76" s="1027"/>
      <c r="AM76" s="1026"/>
      <c r="AN76" s="1097"/>
      <c r="AO76" s="1104"/>
      <c r="AP76" s="1027"/>
      <c r="AQ76" s="1105"/>
      <c r="AR76" s="1083"/>
      <c r="AS76" s="1108"/>
      <c r="AT76" s="1047"/>
      <c r="AV76" s="1113"/>
      <c r="AW76" s="1190"/>
      <c r="AX76" s="1190"/>
      <c r="AY76" s="1022"/>
      <c r="AZ76" s="1136"/>
      <c r="BN76" s="1474"/>
      <c r="BO76" s="1027"/>
      <c r="BP76" s="1027"/>
      <c r="BQ76" s="1465"/>
    </row>
    <row r="77" spans="2:69" s="327" customFormat="1" ht="18" customHeight="1" x14ac:dyDescent="0.15">
      <c r="B77" s="1080">
        <v>20</v>
      </c>
      <c r="C77" s="1144"/>
      <c r="D77" s="1145"/>
      <c r="E77" s="1145"/>
      <c r="F77" s="1326" t="s">
        <v>27</v>
      </c>
      <c r="G77" s="1327"/>
      <c r="H77" s="1328"/>
      <c r="I77" s="1031" t="s">
        <v>33</v>
      </c>
      <c r="J77" s="1032"/>
      <c r="K77" s="1032"/>
      <c r="L77" s="1032"/>
      <c r="M77" s="1032"/>
      <c r="N77" s="1032"/>
      <c r="O77" s="1032"/>
      <c r="P77" s="1032"/>
      <c r="Q77" s="1032"/>
      <c r="R77" s="1032"/>
      <c r="S77" s="1032"/>
      <c r="T77" s="1040"/>
      <c r="U77" s="1031" t="s">
        <v>458</v>
      </c>
      <c r="V77" s="1032"/>
      <c r="W77" s="1032"/>
      <c r="X77" s="1032"/>
      <c r="Y77" s="1032"/>
      <c r="Z77" s="1032"/>
      <c r="AA77" s="1032"/>
      <c r="AB77" s="1032"/>
      <c r="AC77" s="1032"/>
      <c r="AD77" s="1032"/>
      <c r="AE77" s="1032"/>
      <c r="AF77" s="1040"/>
      <c r="AG77" s="1078"/>
      <c r="AH77" s="1092"/>
      <c r="AI77" s="1090"/>
      <c r="AJ77" s="326"/>
      <c r="AK77" s="1089">
        <v>3</v>
      </c>
      <c r="AL77" s="1027">
        <v>3</v>
      </c>
      <c r="AM77" s="1021">
        <f>IF($AG77="該当無",0,IF(OR($AG$50=0,$AG$50=2),0,1))</f>
        <v>0</v>
      </c>
      <c r="AN77" s="1097">
        <v>1</v>
      </c>
      <c r="AO77" s="1099"/>
      <c r="AP77" s="1027">
        <f>$AK77*$AM77*$AN77</f>
        <v>0</v>
      </c>
      <c r="AQ77" s="1081">
        <f>$AP77*44/$AS$11</f>
        <v>0</v>
      </c>
      <c r="AR77" s="1082"/>
      <c r="AS77" s="1043">
        <f>IF($AP77=0,0,IF($AG77=-1,$AG77*$AO77,$AG77/$AL77*$AQ77))</f>
        <v>0</v>
      </c>
      <c r="AT77" s="1046"/>
      <c r="AV77" s="1112">
        <f>IF($AG$50=2,"該当無",3)</f>
        <v>3</v>
      </c>
      <c r="AW77" s="1188">
        <f>IF($AG$50=2,"該当無",2)</f>
        <v>2</v>
      </c>
      <c r="AX77" s="1188">
        <f>IF($AG$50=2,"該当無",1)</f>
        <v>1</v>
      </c>
      <c r="AY77" s="1188">
        <f>IF($AG$50=2,"該当無",0)</f>
        <v>0</v>
      </c>
      <c r="AZ77" s="1135"/>
      <c r="BN77" s="1474" t="str">
        <f>IF($AG77=0,"今年度","")</f>
        <v>今年度</v>
      </c>
      <c r="BO77" s="1027" t="str">
        <f>IF($AG77=0,"来年度","")</f>
        <v>来年度</v>
      </c>
      <c r="BP77" s="1027" t="str">
        <f>IF($AG77=0,"再来年度","")</f>
        <v>再来年度</v>
      </c>
      <c r="BQ77" s="1465" t="str">
        <f>IF($AG77=0,"未定","")</f>
        <v>未定</v>
      </c>
    </row>
    <row r="78" spans="2:69" s="327" customFormat="1" ht="18" customHeight="1" x14ac:dyDescent="0.15">
      <c r="B78" s="1053"/>
      <c r="C78" s="1144"/>
      <c r="D78" s="1145"/>
      <c r="E78" s="1145"/>
      <c r="F78" s="1327"/>
      <c r="G78" s="1327"/>
      <c r="H78" s="1328"/>
      <c r="I78" s="1034"/>
      <c r="J78" s="1035"/>
      <c r="K78" s="1035"/>
      <c r="L78" s="1035"/>
      <c r="M78" s="1035"/>
      <c r="N78" s="1035"/>
      <c r="O78" s="1035"/>
      <c r="P78" s="1035"/>
      <c r="Q78" s="1035"/>
      <c r="R78" s="1035"/>
      <c r="S78" s="1035"/>
      <c r="T78" s="1041"/>
      <c r="U78" s="1034"/>
      <c r="V78" s="1035"/>
      <c r="W78" s="1035"/>
      <c r="X78" s="1035"/>
      <c r="Y78" s="1035"/>
      <c r="Z78" s="1035"/>
      <c r="AA78" s="1035"/>
      <c r="AB78" s="1035"/>
      <c r="AC78" s="1035"/>
      <c r="AD78" s="1035"/>
      <c r="AE78" s="1035"/>
      <c r="AF78" s="1041"/>
      <c r="AG78" s="1078"/>
      <c r="AH78" s="1092"/>
      <c r="AI78" s="1086"/>
      <c r="AJ78" s="326"/>
      <c r="AK78" s="1089"/>
      <c r="AL78" s="1027"/>
      <c r="AM78" s="1022"/>
      <c r="AN78" s="1097"/>
      <c r="AO78" s="1024"/>
      <c r="AP78" s="1027"/>
      <c r="AQ78" s="1029"/>
      <c r="AR78" s="1083"/>
      <c r="AS78" s="1044"/>
      <c r="AT78" s="1047"/>
      <c r="AV78" s="1113"/>
      <c r="AW78" s="1189"/>
      <c r="AX78" s="1189"/>
      <c r="AY78" s="1189"/>
      <c r="AZ78" s="1136"/>
      <c r="BN78" s="1474"/>
      <c r="BO78" s="1027"/>
      <c r="BP78" s="1027"/>
      <c r="BQ78" s="1465"/>
    </row>
    <row r="79" spans="2:69" s="327" customFormat="1" ht="21" customHeight="1" x14ac:dyDescent="0.15">
      <c r="B79" s="1187"/>
      <c r="C79" s="1144"/>
      <c r="D79" s="1145"/>
      <c r="E79" s="1145"/>
      <c r="F79" s="1329"/>
      <c r="G79" s="1329"/>
      <c r="H79" s="1330"/>
      <c r="I79" s="1280"/>
      <c r="J79" s="1281"/>
      <c r="K79" s="1281"/>
      <c r="L79" s="1281"/>
      <c r="M79" s="1281"/>
      <c r="N79" s="1281"/>
      <c r="O79" s="1281"/>
      <c r="P79" s="1281"/>
      <c r="Q79" s="1281"/>
      <c r="R79" s="1281"/>
      <c r="S79" s="1281"/>
      <c r="T79" s="1321"/>
      <c r="U79" s="1280"/>
      <c r="V79" s="1281"/>
      <c r="W79" s="1281"/>
      <c r="X79" s="1281"/>
      <c r="Y79" s="1281"/>
      <c r="Z79" s="1281"/>
      <c r="AA79" s="1281"/>
      <c r="AB79" s="1281"/>
      <c r="AC79" s="1281"/>
      <c r="AD79" s="1281"/>
      <c r="AE79" s="1281"/>
      <c r="AF79" s="1321"/>
      <c r="AG79" s="1225"/>
      <c r="AH79" s="1092"/>
      <c r="AI79" s="1087"/>
      <c r="AJ79" s="326"/>
      <c r="AK79" s="1089"/>
      <c r="AL79" s="1027"/>
      <c r="AM79" s="1026"/>
      <c r="AN79" s="1097"/>
      <c r="AO79" s="1104"/>
      <c r="AP79" s="1027"/>
      <c r="AQ79" s="1105"/>
      <c r="AR79" s="1083"/>
      <c r="AS79" s="1108"/>
      <c r="AT79" s="1047"/>
      <c r="AV79" s="1113"/>
      <c r="AW79" s="1190"/>
      <c r="AX79" s="1190"/>
      <c r="AY79" s="1190"/>
      <c r="AZ79" s="1136"/>
      <c r="BN79" s="1474"/>
      <c r="BO79" s="1027"/>
      <c r="BP79" s="1027"/>
      <c r="BQ79" s="1465"/>
    </row>
    <row r="80" spans="2:69" s="327" customFormat="1" ht="18.95" customHeight="1" x14ac:dyDescent="0.15">
      <c r="B80" s="1080">
        <v>21</v>
      </c>
      <c r="C80" s="1144"/>
      <c r="D80" s="1145"/>
      <c r="E80" s="1145"/>
      <c r="F80" s="1331" t="s">
        <v>29</v>
      </c>
      <c r="G80" s="1332"/>
      <c r="H80" s="1333"/>
      <c r="I80" s="1032" t="s">
        <v>34</v>
      </c>
      <c r="J80" s="1032"/>
      <c r="K80" s="1032"/>
      <c r="L80" s="1032"/>
      <c r="M80" s="1032"/>
      <c r="N80" s="1032"/>
      <c r="O80" s="1032"/>
      <c r="P80" s="1032"/>
      <c r="Q80" s="1032"/>
      <c r="R80" s="1032"/>
      <c r="S80" s="1032"/>
      <c r="T80" s="1032"/>
      <c r="U80" s="1031" t="s">
        <v>459</v>
      </c>
      <c r="V80" s="1032"/>
      <c r="W80" s="1032"/>
      <c r="X80" s="1032"/>
      <c r="Y80" s="1032"/>
      <c r="Z80" s="1032"/>
      <c r="AA80" s="1032"/>
      <c r="AB80" s="1032"/>
      <c r="AC80" s="1032"/>
      <c r="AD80" s="1032"/>
      <c r="AE80" s="1032"/>
      <c r="AF80" s="1040"/>
      <c r="AG80" s="1078"/>
      <c r="AH80" s="1092"/>
      <c r="AI80" s="1090"/>
      <c r="AJ80" s="326"/>
      <c r="AK80" s="1089">
        <v>3</v>
      </c>
      <c r="AL80" s="1027">
        <v>3</v>
      </c>
      <c r="AM80" s="1021">
        <f>IF($AG80="該当無",0,IF(OR($AG$50=0,$AG$50=2),0,1))</f>
        <v>0</v>
      </c>
      <c r="AN80" s="1097">
        <v>1</v>
      </c>
      <c r="AO80" s="1099"/>
      <c r="AP80" s="1027">
        <f>$AK80*$AM80*$AN80</f>
        <v>0</v>
      </c>
      <c r="AQ80" s="1081">
        <f>$AP80*44/$AS$11</f>
        <v>0</v>
      </c>
      <c r="AR80" s="1082"/>
      <c r="AS80" s="1043">
        <f>IF($AP80=0,0,IF($AG80=-1,$AG80*$AO80,$AG80/$AL80*$AQ80))</f>
        <v>0</v>
      </c>
      <c r="AT80" s="1046"/>
      <c r="AV80" s="1112">
        <f>IF($AG$50=2,"該当無",3)</f>
        <v>3</v>
      </c>
      <c r="AW80" s="1188">
        <f>IF($AG$50=2,"該当無",2)</f>
        <v>2</v>
      </c>
      <c r="AX80" s="1188">
        <f>IF($AG$50=2,"該当無",1)</f>
        <v>1</v>
      </c>
      <c r="AY80" s="1188">
        <f>IF($AG$50=2,"該当無",0)</f>
        <v>0</v>
      </c>
      <c r="AZ80" s="1135"/>
      <c r="BN80" s="1474" t="str">
        <f>IF($AG80=0,"今年度","")</f>
        <v>今年度</v>
      </c>
      <c r="BO80" s="1027" t="str">
        <f>IF($AG80=0,"来年度","")</f>
        <v>来年度</v>
      </c>
      <c r="BP80" s="1027" t="str">
        <f>IF($AG80=0,"再来年度","")</f>
        <v>再来年度</v>
      </c>
      <c r="BQ80" s="1465" t="str">
        <f>IF($AG80=0,"未定","")</f>
        <v>未定</v>
      </c>
    </row>
    <row r="81" spans="2:69" s="327" customFormat="1" ht="18.95" customHeight="1" x14ac:dyDescent="0.15">
      <c r="B81" s="1053"/>
      <c r="C81" s="1144"/>
      <c r="D81" s="1145"/>
      <c r="E81" s="1145"/>
      <c r="F81" s="1216"/>
      <c r="G81" s="1217"/>
      <c r="H81" s="1218"/>
      <c r="I81" s="1035"/>
      <c r="J81" s="1035"/>
      <c r="K81" s="1035"/>
      <c r="L81" s="1035"/>
      <c r="M81" s="1035"/>
      <c r="N81" s="1035"/>
      <c r="O81" s="1035"/>
      <c r="P81" s="1035"/>
      <c r="Q81" s="1035"/>
      <c r="R81" s="1035"/>
      <c r="S81" s="1035"/>
      <c r="T81" s="1035"/>
      <c r="U81" s="1034"/>
      <c r="V81" s="1035"/>
      <c r="W81" s="1035"/>
      <c r="X81" s="1035"/>
      <c r="Y81" s="1035"/>
      <c r="Z81" s="1035"/>
      <c r="AA81" s="1035"/>
      <c r="AB81" s="1035"/>
      <c r="AC81" s="1035"/>
      <c r="AD81" s="1035"/>
      <c r="AE81" s="1035"/>
      <c r="AF81" s="1041"/>
      <c r="AG81" s="1078"/>
      <c r="AH81" s="1092"/>
      <c r="AI81" s="1086"/>
      <c r="AJ81" s="326"/>
      <c r="AK81" s="1089"/>
      <c r="AL81" s="1027"/>
      <c r="AM81" s="1022"/>
      <c r="AN81" s="1097"/>
      <c r="AO81" s="1024"/>
      <c r="AP81" s="1027"/>
      <c r="AQ81" s="1029"/>
      <c r="AR81" s="1083"/>
      <c r="AS81" s="1044"/>
      <c r="AT81" s="1047"/>
      <c r="AV81" s="1113"/>
      <c r="AW81" s="1189"/>
      <c r="AX81" s="1189"/>
      <c r="AY81" s="1189"/>
      <c r="AZ81" s="1136"/>
      <c r="BN81" s="1474"/>
      <c r="BO81" s="1027"/>
      <c r="BP81" s="1027"/>
      <c r="BQ81" s="1465"/>
    </row>
    <row r="82" spans="2:69" s="327" customFormat="1" ht="18.95" customHeight="1" x14ac:dyDescent="0.15">
      <c r="B82" s="1187"/>
      <c r="C82" s="1144"/>
      <c r="D82" s="1145"/>
      <c r="E82" s="1145"/>
      <c r="F82" s="1216"/>
      <c r="G82" s="1217"/>
      <c r="H82" s="1218"/>
      <c r="I82" s="1035"/>
      <c r="J82" s="1035"/>
      <c r="K82" s="1035"/>
      <c r="L82" s="1035"/>
      <c r="M82" s="1035"/>
      <c r="N82" s="1035"/>
      <c r="O82" s="1035"/>
      <c r="P82" s="1035"/>
      <c r="Q82" s="1035"/>
      <c r="R82" s="1035"/>
      <c r="S82" s="1035"/>
      <c r="T82" s="1035"/>
      <c r="U82" s="1034"/>
      <c r="V82" s="1035"/>
      <c r="W82" s="1035"/>
      <c r="X82" s="1035"/>
      <c r="Y82" s="1035"/>
      <c r="Z82" s="1035"/>
      <c r="AA82" s="1035"/>
      <c r="AB82" s="1035"/>
      <c r="AC82" s="1035"/>
      <c r="AD82" s="1035"/>
      <c r="AE82" s="1035"/>
      <c r="AF82" s="1041"/>
      <c r="AG82" s="1225"/>
      <c r="AH82" s="1092"/>
      <c r="AI82" s="1087"/>
      <c r="AJ82" s="326"/>
      <c r="AK82" s="1089"/>
      <c r="AL82" s="1027"/>
      <c r="AM82" s="1026"/>
      <c r="AN82" s="1097"/>
      <c r="AO82" s="1104"/>
      <c r="AP82" s="1027"/>
      <c r="AQ82" s="1105"/>
      <c r="AR82" s="1083"/>
      <c r="AS82" s="1108"/>
      <c r="AT82" s="1047"/>
      <c r="AV82" s="1113"/>
      <c r="AW82" s="1190"/>
      <c r="AX82" s="1190"/>
      <c r="AY82" s="1190"/>
      <c r="AZ82" s="1137"/>
      <c r="BN82" s="1474"/>
      <c r="BO82" s="1027"/>
      <c r="BP82" s="1027"/>
      <c r="BQ82" s="1465"/>
    </row>
    <row r="83" spans="2:69" s="327" customFormat="1" ht="48" customHeight="1" x14ac:dyDescent="0.15">
      <c r="B83" s="1080">
        <v>22</v>
      </c>
      <c r="C83" s="1144"/>
      <c r="D83" s="1145"/>
      <c r="E83" s="1145"/>
      <c r="F83" s="1216"/>
      <c r="G83" s="1217"/>
      <c r="H83" s="1218"/>
      <c r="I83" s="1163" t="s">
        <v>622</v>
      </c>
      <c r="J83" s="1164"/>
      <c r="K83" s="1164"/>
      <c r="L83" s="1164"/>
      <c r="M83" s="1164"/>
      <c r="N83" s="1164"/>
      <c r="O83" s="1164"/>
      <c r="P83" s="1164"/>
      <c r="Q83" s="1164"/>
      <c r="R83" s="1164"/>
      <c r="S83" s="1164"/>
      <c r="T83" s="1323"/>
      <c r="U83" s="1163" t="s">
        <v>460</v>
      </c>
      <c r="V83" s="1164"/>
      <c r="W83" s="1164"/>
      <c r="X83" s="1164"/>
      <c r="Y83" s="1164"/>
      <c r="Z83" s="1164"/>
      <c r="AA83" s="1164"/>
      <c r="AB83" s="1164"/>
      <c r="AC83" s="1164"/>
      <c r="AD83" s="1164"/>
      <c r="AE83" s="1164"/>
      <c r="AF83" s="1165"/>
      <c r="AG83" s="1095"/>
      <c r="AH83" s="1092"/>
      <c r="AI83" s="1090"/>
      <c r="AJ83" s="326"/>
      <c r="AK83" s="1089">
        <v>3</v>
      </c>
      <c r="AL83" s="1027">
        <v>3</v>
      </c>
      <c r="AM83" s="1021">
        <f>IF($AG83="該当無",0,IF(OR($AG$50=0,$AG$50=2),0,1))</f>
        <v>0</v>
      </c>
      <c r="AN83" s="1097">
        <v>1</v>
      </c>
      <c r="AO83" s="1099"/>
      <c r="AP83" s="1027">
        <f>$AK83*$AM83*$AN83</f>
        <v>0</v>
      </c>
      <c r="AQ83" s="1081">
        <f>$AP83*44/$AS$11</f>
        <v>0</v>
      </c>
      <c r="AR83" s="1082"/>
      <c r="AS83" s="1043">
        <f>IF($AP83=0,0,IF($AG83=-1,$AG83*$AO83,$AG83/$AL83*$AQ83))</f>
        <v>0</v>
      </c>
      <c r="AT83" s="1046"/>
      <c r="AV83" s="1112">
        <f>IF($AG$50=2,"該当無",3)</f>
        <v>3</v>
      </c>
      <c r="AW83" s="1188">
        <f>IF($AG$50=2,"該当無",2)</f>
        <v>2</v>
      </c>
      <c r="AX83" s="1188">
        <f>IF($AG$50=2,"該当無",1)</f>
        <v>1</v>
      </c>
      <c r="AY83" s="1188">
        <f>IF($AG$50=2,"該当無",0)</f>
        <v>0</v>
      </c>
      <c r="AZ83" s="1135"/>
      <c r="BC83" s="445" t="s">
        <v>123</v>
      </c>
      <c r="BD83" s="445" t="s">
        <v>121</v>
      </c>
      <c r="BE83" s="445" t="s">
        <v>81</v>
      </c>
      <c r="BF83" s="445" t="s">
        <v>82</v>
      </c>
      <c r="BG83" s="445" t="s">
        <v>124</v>
      </c>
      <c r="BH83" s="445" t="s">
        <v>83</v>
      </c>
      <c r="BI83" s="445" t="s">
        <v>125</v>
      </c>
      <c r="BJ83" s="445" t="s">
        <v>126</v>
      </c>
      <c r="BK83" s="445" t="s">
        <v>127</v>
      </c>
      <c r="BL83" s="445" t="s">
        <v>84</v>
      </c>
      <c r="BN83" s="1474" t="str">
        <f>IF($AG83=0,"今年度","")</f>
        <v>今年度</v>
      </c>
      <c r="BO83" s="1027" t="str">
        <f>IF($AG83=0,"来年度","")</f>
        <v>来年度</v>
      </c>
      <c r="BP83" s="1027" t="str">
        <f>IF($AG83=0,"再来年度","")</f>
        <v>再来年度</v>
      </c>
      <c r="BQ83" s="1465" t="str">
        <f>IF($AG83=0,"未定","")</f>
        <v>未定</v>
      </c>
    </row>
    <row r="84" spans="2:69" s="327" customFormat="1" ht="48" customHeight="1" x14ac:dyDescent="0.15">
      <c r="B84" s="1053"/>
      <c r="C84" s="1144"/>
      <c r="D84" s="1145"/>
      <c r="E84" s="1145"/>
      <c r="F84" s="1216"/>
      <c r="G84" s="1217"/>
      <c r="H84" s="1218"/>
      <c r="I84" s="1166"/>
      <c r="J84" s="1167"/>
      <c r="K84" s="1167"/>
      <c r="L84" s="1167"/>
      <c r="M84" s="1167"/>
      <c r="N84" s="1167"/>
      <c r="O84" s="1167"/>
      <c r="P84" s="1167"/>
      <c r="Q84" s="1167"/>
      <c r="R84" s="1167"/>
      <c r="S84" s="1167"/>
      <c r="T84" s="1324"/>
      <c r="U84" s="1166"/>
      <c r="V84" s="1167"/>
      <c r="W84" s="1167"/>
      <c r="X84" s="1167"/>
      <c r="Y84" s="1167"/>
      <c r="Z84" s="1167"/>
      <c r="AA84" s="1167"/>
      <c r="AB84" s="1167"/>
      <c r="AC84" s="1167"/>
      <c r="AD84" s="1167"/>
      <c r="AE84" s="1167"/>
      <c r="AF84" s="1168"/>
      <c r="AG84" s="1095"/>
      <c r="AH84" s="1092"/>
      <c r="AI84" s="1086"/>
      <c r="AJ84" s="326"/>
      <c r="AK84" s="1089"/>
      <c r="AL84" s="1027"/>
      <c r="AM84" s="1022"/>
      <c r="AN84" s="1097"/>
      <c r="AO84" s="1024"/>
      <c r="AP84" s="1027"/>
      <c r="AQ84" s="1029"/>
      <c r="AR84" s="1083"/>
      <c r="AS84" s="1044"/>
      <c r="AT84" s="1047"/>
      <c r="AV84" s="1113"/>
      <c r="AW84" s="1189"/>
      <c r="AX84" s="1189"/>
      <c r="AY84" s="1189"/>
      <c r="AZ84" s="1136"/>
      <c r="BB84" s="389" t="s">
        <v>35</v>
      </c>
      <c r="BC84" s="445">
        <v>5</v>
      </c>
      <c r="BD84" s="445">
        <f>IF(AG50=3,COUNTIF($AG$71:$AG$85,"該当無"),IF(AG50=1,COUNTIF($AG$71:$AG$85,"該当無"),IF(AG50=2,5,0)))</f>
        <v>0</v>
      </c>
      <c r="BE84" s="445">
        <f>BC84-BD84</f>
        <v>5</v>
      </c>
      <c r="BF84" s="445">
        <f>IF(AG50=3,COUNTIF($AG$71:$AG$85,"&gt;0"),IF(AG50=1,COUNTIF($AG$71:$AG$85,"&gt;0"),IF(AG50=2,0,0)))</f>
        <v>0</v>
      </c>
      <c r="BG84" s="445">
        <f>IF(AG50=3,COUNTIF($AG$71:$AG$85,"0"),IF(AG50=1,COUNTIF($AG$71:$AG$85,"0"),IF(AG50=2,0,0)))</f>
        <v>0</v>
      </c>
      <c r="BH84" s="445">
        <f>BG84-BL84</f>
        <v>0</v>
      </c>
      <c r="BI84" s="445">
        <f>IF($AG$50=3,COUNTIF($AH$71:$AH$85,BI83),IF($AG$50=1,COUNTIF($AH$71:$AH$85,BI83),IF($AG$50=2,0,0)))</f>
        <v>0</v>
      </c>
      <c r="BJ84" s="445">
        <f>IF($AG$50=3,COUNTIF($AH$71:$AH$85,BJ83),IF($AG$50=1,COUNTIF($AH$71:$AH$85,BJ83),IF($AG$50=2,0,0)))</f>
        <v>0</v>
      </c>
      <c r="BK84" s="445">
        <f>IF($AG$50=3,COUNTIF($AH$71:$AH$85,BK83),IF($AG$50=1,COUNTIF($AH$71:$AH$85,BK83),IF($AG$50=2,0,0)))</f>
        <v>0</v>
      </c>
      <c r="BL84" s="445">
        <f>IF($AG$50=3,COUNTIF($AH$71:$AH$85,BL83),IF($AG$50=1,COUNTIF($AH$71:$AH$85,BL83),IF($AG$50=2,0,0)))</f>
        <v>0</v>
      </c>
      <c r="BN84" s="1474"/>
      <c r="BO84" s="1027"/>
      <c r="BP84" s="1027"/>
      <c r="BQ84" s="1465"/>
    </row>
    <row r="85" spans="2:69" s="327" customFormat="1" ht="48" customHeight="1" x14ac:dyDescent="0.15">
      <c r="B85" s="1187"/>
      <c r="C85" s="1147"/>
      <c r="D85" s="1148"/>
      <c r="E85" s="1148"/>
      <c r="F85" s="1334"/>
      <c r="G85" s="1335"/>
      <c r="H85" s="1336"/>
      <c r="I85" s="1285"/>
      <c r="J85" s="1286"/>
      <c r="K85" s="1286"/>
      <c r="L85" s="1286"/>
      <c r="M85" s="1286"/>
      <c r="N85" s="1286"/>
      <c r="O85" s="1286"/>
      <c r="P85" s="1286"/>
      <c r="Q85" s="1286"/>
      <c r="R85" s="1286"/>
      <c r="S85" s="1286"/>
      <c r="T85" s="1325"/>
      <c r="U85" s="1285"/>
      <c r="V85" s="1286"/>
      <c r="W85" s="1286"/>
      <c r="X85" s="1286"/>
      <c r="Y85" s="1286"/>
      <c r="Z85" s="1286"/>
      <c r="AA85" s="1286"/>
      <c r="AB85" s="1286"/>
      <c r="AC85" s="1286"/>
      <c r="AD85" s="1286"/>
      <c r="AE85" s="1286"/>
      <c r="AF85" s="1287"/>
      <c r="AG85" s="1096"/>
      <c r="AH85" s="1158"/>
      <c r="AI85" s="1087"/>
      <c r="AJ85" s="326"/>
      <c r="AK85" s="1089"/>
      <c r="AL85" s="1027"/>
      <c r="AM85" s="1026"/>
      <c r="AN85" s="1097"/>
      <c r="AO85" s="1104"/>
      <c r="AP85" s="1027"/>
      <c r="AQ85" s="1105"/>
      <c r="AR85" s="1083"/>
      <c r="AS85" s="1108"/>
      <c r="AT85" s="1047"/>
      <c r="AV85" s="1113"/>
      <c r="AW85" s="1190"/>
      <c r="AX85" s="1190"/>
      <c r="AY85" s="1190"/>
      <c r="AZ85" s="1137"/>
      <c r="BB85" s="373"/>
      <c r="BN85" s="1474"/>
      <c r="BO85" s="1027"/>
      <c r="BP85" s="1027"/>
      <c r="BQ85" s="1465"/>
    </row>
    <row r="86" spans="2:69" s="327" customFormat="1" ht="18" customHeight="1" x14ac:dyDescent="0.15">
      <c r="B86" s="344" t="s">
        <v>450</v>
      </c>
      <c r="C86" s="392"/>
      <c r="D86" s="393"/>
      <c r="E86" s="394"/>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46"/>
      <c r="AH86" s="346"/>
      <c r="AI86" s="347"/>
      <c r="AJ86" s="324"/>
      <c r="AK86" s="370"/>
      <c r="AL86" s="371"/>
      <c r="AM86" s="371"/>
      <c r="AN86" s="371"/>
      <c r="AO86" s="377"/>
      <c r="AP86" s="371"/>
      <c r="AQ86" s="371"/>
      <c r="AR86" s="372">
        <f>SUM(AR87:AR110)</f>
        <v>44</v>
      </c>
      <c r="AS86" s="377"/>
      <c r="AT86" s="378">
        <f>SUM(AT87:AT110)</f>
        <v>0</v>
      </c>
      <c r="AV86" s="379"/>
      <c r="AW86" s="380"/>
      <c r="AX86" s="380"/>
      <c r="AY86" s="380"/>
      <c r="AZ86" s="381"/>
      <c r="BN86" s="414"/>
      <c r="BO86" s="415"/>
      <c r="BP86" s="415"/>
      <c r="BQ86" s="416"/>
    </row>
    <row r="87" spans="2:69" s="327" customFormat="1" ht="15.95" customHeight="1" x14ac:dyDescent="0.15">
      <c r="B87" s="1350">
        <v>23</v>
      </c>
      <c r="C87" s="1347" t="s">
        <v>36</v>
      </c>
      <c r="D87" s="1348"/>
      <c r="E87" s="1349"/>
      <c r="F87" s="1352" t="s">
        <v>120</v>
      </c>
      <c r="G87" s="1353"/>
      <c r="H87" s="1354"/>
      <c r="I87" s="1249" t="s">
        <v>37</v>
      </c>
      <c r="J87" s="1250"/>
      <c r="K87" s="1250"/>
      <c r="L87" s="1250"/>
      <c r="M87" s="1250"/>
      <c r="N87" s="1250"/>
      <c r="O87" s="1250"/>
      <c r="P87" s="1250"/>
      <c r="Q87" s="1250"/>
      <c r="R87" s="1250"/>
      <c r="S87" s="1250"/>
      <c r="T87" s="1251"/>
      <c r="U87" s="1258" t="s">
        <v>38</v>
      </c>
      <c r="V87" s="1259"/>
      <c r="W87" s="1259"/>
      <c r="X87" s="1259"/>
      <c r="Y87" s="1259"/>
      <c r="Z87" s="1259"/>
      <c r="AA87" s="1259"/>
      <c r="AB87" s="1259"/>
      <c r="AC87" s="1259"/>
      <c r="AD87" s="1259"/>
      <c r="AE87" s="1259"/>
      <c r="AF87" s="1260"/>
      <c r="AG87" s="1359"/>
      <c r="AH87" s="1199"/>
      <c r="AI87" s="1267"/>
      <c r="AJ87" s="326"/>
      <c r="AK87" s="1114">
        <v>2</v>
      </c>
      <c r="AL87" s="1115">
        <v>2</v>
      </c>
      <c r="AM87" s="1021">
        <f>IF($AG87="該当無",0,1)</f>
        <v>1</v>
      </c>
      <c r="AN87" s="1097">
        <v>1</v>
      </c>
      <c r="AO87" s="1099"/>
      <c r="AP87" s="1027">
        <f>$AK87*$AM87*$AN87</f>
        <v>2</v>
      </c>
      <c r="AQ87" s="1081">
        <f>$AP87*44/$AS$11</f>
        <v>4.8888888888888893</v>
      </c>
      <c r="AR87" s="1082">
        <f>SUM(AQ87:AQ110)</f>
        <v>44</v>
      </c>
      <c r="AS87" s="1043">
        <f>IF($AP87=0,0,IF($AG87=-1,$AG87*$AO87,$AG87/$AL87*$AQ87))</f>
        <v>0</v>
      </c>
      <c r="AT87" s="1046">
        <f>SUM(AS87:AS110)</f>
        <v>0</v>
      </c>
      <c r="AV87" s="1116">
        <v>2</v>
      </c>
      <c r="AW87" s="1021">
        <v>1</v>
      </c>
      <c r="AX87" s="1021">
        <v>0</v>
      </c>
      <c r="AY87" s="1021"/>
      <c r="AZ87" s="1118"/>
      <c r="BN87" s="1474" t="str">
        <f>IF($AG87=0,"今年度","")</f>
        <v>今年度</v>
      </c>
      <c r="BO87" s="1027" t="str">
        <f>IF($AG87=0,"来年度","")</f>
        <v>来年度</v>
      </c>
      <c r="BP87" s="1027" t="str">
        <f>IF($AG87=0,"再来年度","")</f>
        <v>再来年度</v>
      </c>
      <c r="BQ87" s="1465" t="str">
        <f>IF($AG87=0,"未定","")</f>
        <v>未定</v>
      </c>
    </row>
    <row r="88" spans="2:69" s="327" customFormat="1" ht="15.95" customHeight="1" x14ac:dyDescent="0.15">
      <c r="B88" s="1350"/>
      <c r="C88" s="1347"/>
      <c r="D88" s="1348"/>
      <c r="E88" s="1349"/>
      <c r="F88" s="1352"/>
      <c r="G88" s="1353"/>
      <c r="H88" s="1354"/>
      <c r="I88" s="1249"/>
      <c r="J88" s="1250"/>
      <c r="K88" s="1250"/>
      <c r="L88" s="1250"/>
      <c r="M88" s="1250"/>
      <c r="N88" s="1250"/>
      <c r="O88" s="1250"/>
      <c r="P88" s="1250"/>
      <c r="Q88" s="1250"/>
      <c r="R88" s="1250"/>
      <c r="S88" s="1250"/>
      <c r="T88" s="1251"/>
      <c r="U88" s="1258"/>
      <c r="V88" s="1259"/>
      <c r="W88" s="1259"/>
      <c r="X88" s="1259"/>
      <c r="Y88" s="1259"/>
      <c r="Z88" s="1259"/>
      <c r="AA88" s="1259"/>
      <c r="AB88" s="1259"/>
      <c r="AC88" s="1259"/>
      <c r="AD88" s="1259"/>
      <c r="AE88" s="1259"/>
      <c r="AF88" s="1260"/>
      <c r="AG88" s="1359"/>
      <c r="AH88" s="1092"/>
      <c r="AI88" s="1267"/>
      <c r="AJ88" s="326"/>
      <c r="AK88" s="1089"/>
      <c r="AL88" s="1027"/>
      <c r="AM88" s="1022"/>
      <c r="AN88" s="1097"/>
      <c r="AO88" s="1024"/>
      <c r="AP88" s="1027"/>
      <c r="AQ88" s="1029"/>
      <c r="AR88" s="1083"/>
      <c r="AS88" s="1044"/>
      <c r="AT88" s="1047"/>
      <c r="AV88" s="1117"/>
      <c r="AW88" s="1022"/>
      <c r="AX88" s="1022"/>
      <c r="AY88" s="1022"/>
      <c r="AZ88" s="1119"/>
      <c r="BN88" s="1474"/>
      <c r="BO88" s="1027"/>
      <c r="BP88" s="1027"/>
      <c r="BQ88" s="1465"/>
    </row>
    <row r="89" spans="2:69" s="327" customFormat="1" ht="15.95" customHeight="1" x14ac:dyDescent="0.15">
      <c r="B89" s="1351"/>
      <c r="C89" s="1347"/>
      <c r="D89" s="1348"/>
      <c r="E89" s="1349"/>
      <c r="F89" s="1355"/>
      <c r="G89" s="1356"/>
      <c r="H89" s="1357"/>
      <c r="I89" s="1252"/>
      <c r="J89" s="1253"/>
      <c r="K89" s="1253"/>
      <c r="L89" s="1253"/>
      <c r="M89" s="1253"/>
      <c r="N89" s="1253"/>
      <c r="O89" s="1253"/>
      <c r="P89" s="1253"/>
      <c r="Q89" s="1253"/>
      <c r="R89" s="1253"/>
      <c r="S89" s="1253"/>
      <c r="T89" s="1254"/>
      <c r="U89" s="1261"/>
      <c r="V89" s="1262"/>
      <c r="W89" s="1262"/>
      <c r="X89" s="1262"/>
      <c r="Y89" s="1262"/>
      <c r="Z89" s="1262"/>
      <c r="AA89" s="1262"/>
      <c r="AB89" s="1262"/>
      <c r="AC89" s="1262"/>
      <c r="AD89" s="1262"/>
      <c r="AE89" s="1262"/>
      <c r="AF89" s="1263"/>
      <c r="AG89" s="1360"/>
      <c r="AH89" s="1092"/>
      <c r="AI89" s="1343"/>
      <c r="AJ89" s="326"/>
      <c r="AK89" s="1089"/>
      <c r="AL89" s="1027"/>
      <c r="AM89" s="1026"/>
      <c r="AN89" s="1097"/>
      <c r="AO89" s="1104"/>
      <c r="AP89" s="1027"/>
      <c r="AQ89" s="1105"/>
      <c r="AR89" s="1083"/>
      <c r="AS89" s="1108"/>
      <c r="AT89" s="1047"/>
      <c r="AV89" s="1117"/>
      <c r="AW89" s="1022"/>
      <c r="AX89" s="1022"/>
      <c r="AY89" s="1022"/>
      <c r="AZ89" s="1119"/>
      <c r="BN89" s="1474"/>
      <c r="BO89" s="1027"/>
      <c r="BP89" s="1027"/>
      <c r="BQ89" s="1465"/>
    </row>
    <row r="90" spans="2:69" s="327" customFormat="1" ht="15" customHeight="1" x14ac:dyDescent="0.15">
      <c r="B90" s="1080">
        <v>24</v>
      </c>
      <c r="C90" s="1347"/>
      <c r="D90" s="1348"/>
      <c r="E90" s="1349"/>
      <c r="F90" s="1330" t="s">
        <v>39</v>
      </c>
      <c r="G90" s="1344"/>
      <c r="H90" s="1345"/>
      <c r="I90" s="1031" t="s">
        <v>53</v>
      </c>
      <c r="J90" s="1032"/>
      <c r="K90" s="1032"/>
      <c r="L90" s="1032"/>
      <c r="M90" s="1032"/>
      <c r="N90" s="1032"/>
      <c r="O90" s="1032"/>
      <c r="P90" s="1032"/>
      <c r="Q90" s="1032"/>
      <c r="R90" s="1032"/>
      <c r="S90" s="1032"/>
      <c r="T90" s="1033"/>
      <c r="U90" s="1031" t="s">
        <v>40</v>
      </c>
      <c r="V90" s="1032"/>
      <c r="W90" s="1032"/>
      <c r="X90" s="1032"/>
      <c r="Y90" s="1032"/>
      <c r="Z90" s="1032"/>
      <c r="AA90" s="1032"/>
      <c r="AB90" s="1032"/>
      <c r="AC90" s="1032"/>
      <c r="AD90" s="1032"/>
      <c r="AE90" s="1032"/>
      <c r="AF90" s="1040"/>
      <c r="AG90" s="1078"/>
      <c r="AH90" s="1092"/>
      <c r="AI90" s="1340"/>
      <c r="AJ90" s="326"/>
      <c r="AK90" s="1089">
        <v>3</v>
      </c>
      <c r="AL90" s="1027">
        <v>1</v>
      </c>
      <c r="AM90" s="1021">
        <f>IF($AG90="該当無",0,1)</f>
        <v>1</v>
      </c>
      <c r="AN90" s="1097">
        <v>1</v>
      </c>
      <c r="AO90" s="1099"/>
      <c r="AP90" s="1027">
        <f>$AK90*$AM90*$AN90</f>
        <v>3</v>
      </c>
      <c r="AQ90" s="1081">
        <f>$AP90*44/$AS$11</f>
        <v>7.333333333333333</v>
      </c>
      <c r="AR90" s="1082"/>
      <c r="AS90" s="1043">
        <f>IF(AI90="",0,IF($AP90=0,0,IF($AG90=-1,$AG90*$AO90,$AG90/$AL90*$AQ90)))</f>
        <v>0</v>
      </c>
      <c r="AT90" s="1046"/>
      <c r="AV90" s="1049">
        <v>1</v>
      </c>
      <c r="AW90" s="1020">
        <v>0</v>
      </c>
      <c r="AX90" s="1020"/>
      <c r="AY90" s="1021"/>
      <c r="AZ90" s="1118"/>
      <c r="BN90" s="1474" t="str">
        <f>IF($AG90=0,"今年度","")</f>
        <v>今年度</v>
      </c>
      <c r="BO90" s="1027" t="str">
        <f>IF($AG90=0,"来年度","")</f>
        <v>来年度</v>
      </c>
      <c r="BP90" s="1027" t="str">
        <f>IF($AG90=0,"再来年度","")</f>
        <v>再来年度</v>
      </c>
      <c r="BQ90" s="1465" t="str">
        <f>IF($AG90=0,"未定","")</f>
        <v>未定</v>
      </c>
    </row>
    <row r="91" spans="2:69" s="327" customFormat="1" ht="15" customHeight="1" x14ac:dyDescent="0.15">
      <c r="B91" s="1053"/>
      <c r="C91" s="1347"/>
      <c r="D91" s="1348"/>
      <c r="E91" s="1349"/>
      <c r="F91" s="1059"/>
      <c r="G91" s="1060"/>
      <c r="H91" s="1061"/>
      <c r="I91" s="1034"/>
      <c r="J91" s="1035"/>
      <c r="K91" s="1035"/>
      <c r="L91" s="1035"/>
      <c r="M91" s="1035"/>
      <c r="N91" s="1035"/>
      <c r="O91" s="1035"/>
      <c r="P91" s="1035"/>
      <c r="Q91" s="1035"/>
      <c r="R91" s="1035"/>
      <c r="S91" s="1035"/>
      <c r="T91" s="1036"/>
      <c r="U91" s="1034"/>
      <c r="V91" s="1035"/>
      <c r="W91" s="1035"/>
      <c r="X91" s="1035"/>
      <c r="Y91" s="1035"/>
      <c r="Z91" s="1035"/>
      <c r="AA91" s="1035"/>
      <c r="AB91" s="1035"/>
      <c r="AC91" s="1035"/>
      <c r="AD91" s="1035"/>
      <c r="AE91" s="1035"/>
      <c r="AF91" s="1041"/>
      <c r="AG91" s="1078"/>
      <c r="AH91" s="1092"/>
      <c r="AI91" s="1341"/>
      <c r="AJ91" s="326"/>
      <c r="AK91" s="1089"/>
      <c r="AL91" s="1027"/>
      <c r="AM91" s="1022"/>
      <c r="AN91" s="1097"/>
      <c r="AO91" s="1024"/>
      <c r="AP91" s="1027"/>
      <c r="AQ91" s="1029"/>
      <c r="AR91" s="1083"/>
      <c r="AS91" s="1044"/>
      <c r="AT91" s="1047"/>
      <c r="AV91" s="1050"/>
      <c r="AW91" s="1018"/>
      <c r="AX91" s="1018"/>
      <c r="AY91" s="1022"/>
      <c r="AZ91" s="1119"/>
      <c r="BN91" s="1474"/>
      <c r="BO91" s="1027"/>
      <c r="BP91" s="1027"/>
      <c r="BQ91" s="1465"/>
    </row>
    <row r="92" spans="2:69" s="327" customFormat="1" ht="15" customHeight="1" x14ac:dyDescent="0.15">
      <c r="B92" s="1187"/>
      <c r="C92" s="1347"/>
      <c r="D92" s="1348"/>
      <c r="E92" s="1349"/>
      <c r="F92" s="1059"/>
      <c r="G92" s="1060"/>
      <c r="H92" s="1061"/>
      <c r="I92" s="1280"/>
      <c r="J92" s="1281"/>
      <c r="K92" s="1281"/>
      <c r="L92" s="1281"/>
      <c r="M92" s="1281"/>
      <c r="N92" s="1281"/>
      <c r="O92" s="1281"/>
      <c r="P92" s="1281"/>
      <c r="Q92" s="1281"/>
      <c r="R92" s="1281"/>
      <c r="S92" s="1281"/>
      <c r="T92" s="1282"/>
      <c r="U92" s="1280"/>
      <c r="V92" s="1281"/>
      <c r="W92" s="1281"/>
      <c r="X92" s="1281"/>
      <c r="Y92" s="1281"/>
      <c r="Z92" s="1281"/>
      <c r="AA92" s="1281"/>
      <c r="AB92" s="1281"/>
      <c r="AC92" s="1281"/>
      <c r="AD92" s="1281"/>
      <c r="AE92" s="1281"/>
      <c r="AF92" s="1321"/>
      <c r="AG92" s="1225"/>
      <c r="AH92" s="1092"/>
      <c r="AI92" s="1342"/>
      <c r="AJ92" s="326"/>
      <c r="AK92" s="1089"/>
      <c r="AL92" s="1027"/>
      <c r="AM92" s="1026"/>
      <c r="AN92" s="1097"/>
      <c r="AO92" s="1104"/>
      <c r="AP92" s="1027"/>
      <c r="AQ92" s="1105"/>
      <c r="AR92" s="1083"/>
      <c r="AS92" s="1108"/>
      <c r="AT92" s="1047"/>
      <c r="AV92" s="1111"/>
      <c r="AW92" s="1106"/>
      <c r="AX92" s="1018"/>
      <c r="AY92" s="1022"/>
      <c r="AZ92" s="1119"/>
      <c r="BN92" s="1474"/>
      <c r="BO92" s="1027"/>
      <c r="BP92" s="1027"/>
      <c r="BQ92" s="1465"/>
    </row>
    <row r="93" spans="2:69" s="327" customFormat="1" ht="18" customHeight="1" x14ac:dyDescent="0.15">
      <c r="B93" s="1358">
        <v>25</v>
      </c>
      <c r="C93" s="1347"/>
      <c r="D93" s="1348"/>
      <c r="E93" s="1349"/>
      <c r="F93" s="1361" t="s">
        <v>41</v>
      </c>
      <c r="G93" s="1362"/>
      <c r="H93" s="1363"/>
      <c r="I93" s="1256" t="s">
        <v>42</v>
      </c>
      <c r="J93" s="1256"/>
      <c r="K93" s="1256"/>
      <c r="L93" s="1256"/>
      <c r="M93" s="1256"/>
      <c r="N93" s="1256"/>
      <c r="O93" s="1256"/>
      <c r="P93" s="1256"/>
      <c r="Q93" s="1256"/>
      <c r="R93" s="1256"/>
      <c r="S93" s="1256"/>
      <c r="T93" s="1256"/>
      <c r="U93" s="1255" t="s">
        <v>43</v>
      </c>
      <c r="V93" s="1256"/>
      <c r="W93" s="1256"/>
      <c r="X93" s="1256"/>
      <c r="Y93" s="1256"/>
      <c r="Z93" s="1256"/>
      <c r="AA93" s="1256"/>
      <c r="AB93" s="1256"/>
      <c r="AC93" s="1256"/>
      <c r="AD93" s="1256"/>
      <c r="AE93" s="1256"/>
      <c r="AF93" s="1257"/>
      <c r="AG93" s="1398"/>
      <c r="AH93" s="1092"/>
      <c r="AI93" s="1370"/>
      <c r="AJ93" s="326"/>
      <c r="AK93" s="1102">
        <v>2</v>
      </c>
      <c r="AL93" s="1028">
        <v>2</v>
      </c>
      <c r="AM93" s="1028">
        <f>IF($AG93="該当無",0,1)</f>
        <v>1</v>
      </c>
      <c r="AN93" s="1098">
        <v>1</v>
      </c>
      <c r="AO93" s="1193"/>
      <c r="AP93" s="1028">
        <f>$AK93*$AM93*$AN93</f>
        <v>2</v>
      </c>
      <c r="AQ93" s="1133">
        <f>$AP93*44/$AS$11</f>
        <v>4.8888888888888893</v>
      </c>
      <c r="AR93" s="1129"/>
      <c r="AS93" s="1126">
        <f>IF($AP93=0,0,IF($AG93=-1,$AG93*$AO93,$AG93/$AL93*$AQ93))</f>
        <v>0</v>
      </c>
      <c r="AT93" s="1120"/>
      <c r="AV93" s="1122">
        <v>2</v>
      </c>
      <c r="AW93" s="1124">
        <v>1</v>
      </c>
      <c r="AX93" s="1124">
        <v>0</v>
      </c>
      <c r="AY93" s="1028"/>
      <c r="AZ93" s="1131"/>
      <c r="BN93" s="1474" t="str">
        <f>IF($AG93=0,"今年度","")</f>
        <v>今年度</v>
      </c>
      <c r="BO93" s="1027" t="str">
        <f>IF($AG93=0,"来年度","")</f>
        <v>来年度</v>
      </c>
      <c r="BP93" s="1027" t="str">
        <f>IF($AG93=0,"再来年度","")</f>
        <v>再来年度</v>
      </c>
      <c r="BQ93" s="1465" t="str">
        <f>IF($AG93=0,"未定","")</f>
        <v>未定</v>
      </c>
    </row>
    <row r="94" spans="2:69" s="327" customFormat="1" ht="18" customHeight="1" x14ac:dyDescent="0.15">
      <c r="B94" s="1350"/>
      <c r="C94" s="1347"/>
      <c r="D94" s="1348"/>
      <c r="E94" s="1349"/>
      <c r="F94" s="1364"/>
      <c r="G94" s="1365"/>
      <c r="H94" s="1366"/>
      <c r="I94" s="1259"/>
      <c r="J94" s="1259"/>
      <c r="K94" s="1259"/>
      <c r="L94" s="1259"/>
      <c r="M94" s="1259"/>
      <c r="N94" s="1259"/>
      <c r="O94" s="1259"/>
      <c r="P94" s="1259"/>
      <c r="Q94" s="1259"/>
      <c r="R94" s="1259"/>
      <c r="S94" s="1259"/>
      <c r="T94" s="1259"/>
      <c r="U94" s="1258"/>
      <c r="V94" s="1259"/>
      <c r="W94" s="1259"/>
      <c r="X94" s="1259"/>
      <c r="Y94" s="1259"/>
      <c r="Z94" s="1259"/>
      <c r="AA94" s="1259"/>
      <c r="AB94" s="1259"/>
      <c r="AC94" s="1259"/>
      <c r="AD94" s="1259"/>
      <c r="AE94" s="1259"/>
      <c r="AF94" s="1260"/>
      <c r="AG94" s="1399"/>
      <c r="AH94" s="1092"/>
      <c r="AI94" s="1267"/>
      <c r="AJ94" s="326"/>
      <c r="AK94" s="1270"/>
      <c r="AL94" s="1128"/>
      <c r="AM94" s="1128"/>
      <c r="AN94" s="1197"/>
      <c r="AO94" s="1194"/>
      <c r="AP94" s="1128"/>
      <c r="AQ94" s="1134"/>
      <c r="AR94" s="1130"/>
      <c r="AS94" s="1127"/>
      <c r="AT94" s="1121"/>
      <c r="AV94" s="1123"/>
      <c r="AW94" s="1125"/>
      <c r="AX94" s="1125"/>
      <c r="AY94" s="1128"/>
      <c r="AZ94" s="1132"/>
      <c r="BN94" s="1474"/>
      <c r="BO94" s="1027"/>
      <c r="BP94" s="1027"/>
      <c r="BQ94" s="1465"/>
    </row>
    <row r="95" spans="2:69" s="327" customFormat="1" ht="18" customHeight="1" x14ac:dyDescent="0.15">
      <c r="B95" s="1350"/>
      <c r="C95" s="1347"/>
      <c r="D95" s="1348"/>
      <c r="E95" s="1349"/>
      <c r="F95" s="1367"/>
      <c r="G95" s="1368"/>
      <c r="H95" s="1369"/>
      <c r="I95" s="1259"/>
      <c r="J95" s="1259"/>
      <c r="K95" s="1259"/>
      <c r="L95" s="1259"/>
      <c r="M95" s="1259"/>
      <c r="N95" s="1259"/>
      <c r="O95" s="1259"/>
      <c r="P95" s="1259"/>
      <c r="Q95" s="1259"/>
      <c r="R95" s="1259"/>
      <c r="S95" s="1259"/>
      <c r="T95" s="1259"/>
      <c r="U95" s="1258"/>
      <c r="V95" s="1259"/>
      <c r="W95" s="1259"/>
      <c r="X95" s="1259"/>
      <c r="Y95" s="1259"/>
      <c r="Z95" s="1259"/>
      <c r="AA95" s="1259"/>
      <c r="AB95" s="1259"/>
      <c r="AC95" s="1259"/>
      <c r="AD95" s="1259"/>
      <c r="AE95" s="1259"/>
      <c r="AF95" s="1260"/>
      <c r="AG95" s="1399"/>
      <c r="AH95" s="1100"/>
      <c r="AI95" s="1267"/>
      <c r="AJ95" s="326"/>
      <c r="AK95" s="1270"/>
      <c r="AL95" s="1128"/>
      <c r="AM95" s="1128"/>
      <c r="AN95" s="1197"/>
      <c r="AO95" s="1194"/>
      <c r="AP95" s="1128"/>
      <c r="AQ95" s="1134"/>
      <c r="AR95" s="1130"/>
      <c r="AS95" s="1127"/>
      <c r="AT95" s="1121"/>
      <c r="AV95" s="1123"/>
      <c r="AW95" s="1125"/>
      <c r="AX95" s="1125"/>
      <c r="AY95" s="1128"/>
      <c r="AZ95" s="1132"/>
      <c r="BN95" s="1474"/>
      <c r="BO95" s="1027"/>
      <c r="BP95" s="1027"/>
      <c r="BQ95" s="1465"/>
    </row>
    <row r="96" spans="2:69" s="327" customFormat="1" ht="24.95" customHeight="1" x14ac:dyDescent="0.15">
      <c r="B96" s="1052">
        <v>26</v>
      </c>
      <c r="C96" s="1055" t="s">
        <v>419</v>
      </c>
      <c r="D96" s="962"/>
      <c r="E96" s="962"/>
      <c r="F96" s="1400" t="s">
        <v>130</v>
      </c>
      <c r="G96" s="1142"/>
      <c r="H96" s="1401"/>
      <c r="I96" s="1031" t="s">
        <v>131</v>
      </c>
      <c r="J96" s="1032"/>
      <c r="K96" s="1032"/>
      <c r="L96" s="1032"/>
      <c r="M96" s="1032"/>
      <c r="N96" s="1032"/>
      <c r="O96" s="1032"/>
      <c r="P96" s="1032"/>
      <c r="Q96" s="1032"/>
      <c r="R96" s="1032"/>
      <c r="S96" s="1032"/>
      <c r="T96" s="1033"/>
      <c r="U96" s="1181" t="s">
        <v>597</v>
      </c>
      <c r="V96" s="1182"/>
      <c r="W96" s="1182"/>
      <c r="X96" s="1182"/>
      <c r="Y96" s="1182"/>
      <c r="Z96" s="1182"/>
      <c r="AA96" s="1182"/>
      <c r="AB96" s="1182"/>
      <c r="AC96" s="1182"/>
      <c r="AD96" s="1182"/>
      <c r="AE96" s="1182"/>
      <c r="AF96" s="1269"/>
      <c r="AG96" s="1398"/>
      <c r="AH96" s="1199"/>
      <c r="AI96" s="1085"/>
      <c r="AJ96" s="326"/>
      <c r="AK96" s="1114">
        <v>3</v>
      </c>
      <c r="AL96" s="1115">
        <v>4</v>
      </c>
      <c r="AM96" s="1272">
        <f>IF($AG96="該当無",0,1)</f>
        <v>1</v>
      </c>
      <c r="AN96" s="1198">
        <v>1</v>
      </c>
      <c r="AO96" s="1394"/>
      <c r="AP96" s="1115">
        <f>$AK96*$AM96*$AN96</f>
        <v>3</v>
      </c>
      <c r="AQ96" s="1381">
        <f>$AP96*44/$AS$11</f>
        <v>7.333333333333333</v>
      </c>
      <c r="AR96" s="1396"/>
      <c r="AS96" s="1312">
        <f>IF($AP96=0,0,IF($AG96=-1,$AG96*$AO96,$AG96/$AL96*$AQ96))</f>
        <v>0</v>
      </c>
      <c r="AT96" s="1109"/>
      <c r="AV96" s="1110">
        <v>4</v>
      </c>
      <c r="AW96" s="1397">
        <v>3</v>
      </c>
      <c r="AX96" s="1397">
        <v>2</v>
      </c>
      <c r="AY96" s="1397">
        <v>1</v>
      </c>
      <c r="AZ96" s="1379">
        <v>0</v>
      </c>
      <c r="BN96" s="1474" t="str">
        <f>IF($AG96=0,"今年度","")</f>
        <v>今年度</v>
      </c>
      <c r="BO96" s="1027" t="str">
        <f>IF($AG96=0,"来年度","")</f>
        <v>来年度</v>
      </c>
      <c r="BP96" s="1027" t="str">
        <f>IF($AG96=0,"再来年度","")</f>
        <v>再来年度</v>
      </c>
      <c r="BQ96" s="1465" t="str">
        <f>IF($AG96=0,"未定","")</f>
        <v>未定</v>
      </c>
    </row>
    <row r="97" spans="2:69" s="327" customFormat="1" ht="24.95" customHeight="1" x14ac:dyDescent="0.15">
      <c r="B97" s="1053"/>
      <c r="C97" s="964"/>
      <c r="D97" s="965"/>
      <c r="E97" s="965"/>
      <c r="F97" s="1402"/>
      <c r="G97" s="1145"/>
      <c r="H97" s="1403"/>
      <c r="I97" s="1034"/>
      <c r="J97" s="1035"/>
      <c r="K97" s="1035"/>
      <c r="L97" s="1035"/>
      <c r="M97" s="1035"/>
      <c r="N97" s="1035"/>
      <c r="O97" s="1035"/>
      <c r="P97" s="1035"/>
      <c r="Q97" s="1035"/>
      <c r="R97" s="1035"/>
      <c r="S97" s="1035"/>
      <c r="T97" s="1036"/>
      <c r="U97" s="1181"/>
      <c r="V97" s="1182"/>
      <c r="W97" s="1182"/>
      <c r="X97" s="1182"/>
      <c r="Y97" s="1182"/>
      <c r="Z97" s="1182"/>
      <c r="AA97" s="1182"/>
      <c r="AB97" s="1182"/>
      <c r="AC97" s="1182"/>
      <c r="AD97" s="1182"/>
      <c r="AE97" s="1182"/>
      <c r="AF97" s="1269"/>
      <c r="AG97" s="1399"/>
      <c r="AH97" s="1092"/>
      <c r="AI97" s="1086"/>
      <c r="AJ97" s="326"/>
      <c r="AK97" s="1089"/>
      <c r="AL97" s="1027"/>
      <c r="AM97" s="1022"/>
      <c r="AN97" s="1097"/>
      <c r="AO97" s="1024"/>
      <c r="AP97" s="1027"/>
      <c r="AQ97" s="1029"/>
      <c r="AR97" s="1083"/>
      <c r="AS97" s="1044"/>
      <c r="AT97" s="1047"/>
      <c r="AV97" s="1050"/>
      <c r="AW97" s="1018"/>
      <c r="AX97" s="1018"/>
      <c r="AY97" s="1018"/>
      <c r="AZ97" s="1136"/>
      <c r="BB97" s="1392"/>
      <c r="BC97" s="1392"/>
      <c r="BD97" s="1392"/>
      <c r="BN97" s="1474"/>
      <c r="BO97" s="1027"/>
      <c r="BP97" s="1027"/>
      <c r="BQ97" s="1465"/>
    </row>
    <row r="98" spans="2:69" s="327" customFormat="1" ht="24.95" customHeight="1" x14ac:dyDescent="0.15">
      <c r="B98" s="1054"/>
      <c r="C98" s="967"/>
      <c r="D98" s="968"/>
      <c r="E98" s="968"/>
      <c r="F98" s="1404"/>
      <c r="G98" s="1148"/>
      <c r="H98" s="1405"/>
      <c r="I98" s="1034"/>
      <c r="J98" s="1035"/>
      <c r="K98" s="1035"/>
      <c r="L98" s="1035"/>
      <c r="M98" s="1035"/>
      <c r="N98" s="1035"/>
      <c r="O98" s="1035"/>
      <c r="P98" s="1035"/>
      <c r="Q98" s="1035"/>
      <c r="R98" s="1035"/>
      <c r="S98" s="1035"/>
      <c r="T98" s="1036"/>
      <c r="U98" s="1181"/>
      <c r="V98" s="1182"/>
      <c r="W98" s="1182"/>
      <c r="X98" s="1182"/>
      <c r="Y98" s="1182"/>
      <c r="Z98" s="1182"/>
      <c r="AA98" s="1182"/>
      <c r="AB98" s="1182"/>
      <c r="AC98" s="1182"/>
      <c r="AD98" s="1182"/>
      <c r="AE98" s="1182"/>
      <c r="AF98" s="1269"/>
      <c r="AG98" s="1399"/>
      <c r="AH98" s="1158"/>
      <c r="AI98" s="1101"/>
      <c r="AJ98" s="326"/>
      <c r="AK98" s="1102"/>
      <c r="AL98" s="1028"/>
      <c r="AM98" s="1023"/>
      <c r="AN98" s="1098"/>
      <c r="AO98" s="1025"/>
      <c r="AP98" s="1028"/>
      <c r="AQ98" s="1030"/>
      <c r="AR98" s="1084"/>
      <c r="AS98" s="1045"/>
      <c r="AT98" s="1048"/>
      <c r="AV98" s="1051"/>
      <c r="AW98" s="1019"/>
      <c r="AX98" s="1019"/>
      <c r="AY98" s="1019"/>
      <c r="AZ98" s="1380"/>
      <c r="BB98" s="1393"/>
      <c r="BC98" s="1393"/>
      <c r="BN98" s="1474"/>
      <c r="BO98" s="1027"/>
      <c r="BP98" s="1027"/>
      <c r="BQ98" s="1465"/>
    </row>
    <row r="99" spans="2:69" s="327" customFormat="1" ht="24.95" customHeight="1" x14ac:dyDescent="0.15">
      <c r="B99" s="1052">
        <v>27</v>
      </c>
      <c r="C99" s="1406" t="s">
        <v>420</v>
      </c>
      <c r="D99" s="1214"/>
      <c r="E99" s="1407"/>
      <c r="F99" s="1382" t="s">
        <v>634</v>
      </c>
      <c r="G99" s="1372"/>
      <c r="H99" s="1383"/>
      <c r="I99" s="1074" t="s">
        <v>44</v>
      </c>
      <c r="J99" s="1075"/>
      <c r="K99" s="1075"/>
      <c r="L99" s="1075"/>
      <c r="M99" s="1075"/>
      <c r="N99" s="1075"/>
      <c r="O99" s="1075"/>
      <c r="P99" s="1075"/>
      <c r="Q99" s="1075"/>
      <c r="R99" s="1075"/>
      <c r="S99" s="1075"/>
      <c r="T99" s="1075"/>
      <c r="U99" s="1222" t="s">
        <v>606</v>
      </c>
      <c r="V99" s="1223"/>
      <c r="W99" s="1223"/>
      <c r="X99" s="1223"/>
      <c r="Y99" s="1223"/>
      <c r="Z99" s="1223"/>
      <c r="AA99" s="1223"/>
      <c r="AB99" s="1223"/>
      <c r="AC99" s="1223"/>
      <c r="AD99" s="1223"/>
      <c r="AE99" s="1223"/>
      <c r="AF99" s="1224"/>
      <c r="AG99" s="1094"/>
      <c r="AH99" s="1091"/>
      <c r="AI99" s="1085"/>
      <c r="AJ99" s="326"/>
      <c r="AK99" s="1088">
        <v>2</v>
      </c>
      <c r="AL99" s="1026">
        <v>3</v>
      </c>
      <c r="AM99" s="1022">
        <f>IF($AG99="該当無",0,1)</f>
        <v>1</v>
      </c>
      <c r="AN99" s="1103">
        <v>1</v>
      </c>
      <c r="AO99" s="1024"/>
      <c r="AP99" s="1026">
        <f>$AK99*$AM99*$AN99</f>
        <v>2</v>
      </c>
      <c r="AQ99" s="1029">
        <f>$AP99*44/$AS$11</f>
        <v>4.8888888888888893</v>
      </c>
      <c r="AR99" s="1093"/>
      <c r="AS99" s="1044">
        <f>IF($AP99=0,0,IF($AG99=-1,$AG99*$AO99,$AG99/$AL99*$AQ99))</f>
        <v>0</v>
      </c>
      <c r="AT99" s="1107"/>
      <c r="AV99" s="1050">
        <v>3</v>
      </c>
      <c r="AW99" s="1018">
        <v>2</v>
      </c>
      <c r="AX99" s="1018">
        <v>1</v>
      </c>
      <c r="AY99" s="1022">
        <v>0</v>
      </c>
      <c r="AZ99" s="1119" t="s">
        <v>121</v>
      </c>
      <c r="BN99" s="1474" t="str">
        <f>IF($AG99=0,"今年度","")</f>
        <v>今年度</v>
      </c>
      <c r="BO99" s="1027" t="str">
        <f>IF($AG99=0,"来年度","")</f>
        <v>来年度</v>
      </c>
      <c r="BP99" s="1027" t="str">
        <f>IF($AG99=0,"再来年度","")</f>
        <v>再来年度</v>
      </c>
      <c r="BQ99" s="1465" t="str">
        <f>IF($AG99=0,"未定","")</f>
        <v>未定</v>
      </c>
    </row>
    <row r="100" spans="2:69" s="327" customFormat="1" ht="24.95" customHeight="1" x14ac:dyDescent="0.15">
      <c r="B100" s="1053"/>
      <c r="C100" s="1408"/>
      <c r="D100" s="1217"/>
      <c r="E100" s="1409"/>
      <c r="F100" s="1204"/>
      <c r="G100" s="1205"/>
      <c r="H100" s="1206"/>
      <c r="I100" s="1034"/>
      <c r="J100" s="1035"/>
      <c r="K100" s="1035"/>
      <c r="L100" s="1035"/>
      <c r="M100" s="1035"/>
      <c r="N100" s="1035"/>
      <c r="O100" s="1035"/>
      <c r="P100" s="1035"/>
      <c r="Q100" s="1035"/>
      <c r="R100" s="1035"/>
      <c r="S100" s="1035"/>
      <c r="T100" s="1035"/>
      <c r="U100" s="1166"/>
      <c r="V100" s="1167"/>
      <c r="W100" s="1167"/>
      <c r="X100" s="1167"/>
      <c r="Y100" s="1167"/>
      <c r="Z100" s="1167"/>
      <c r="AA100" s="1167"/>
      <c r="AB100" s="1167"/>
      <c r="AC100" s="1167"/>
      <c r="AD100" s="1167"/>
      <c r="AE100" s="1167"/>
      <c r="AF100" s="1168"/>
      <c r="AG100" s="1095"/>
      <c r="AH100" s="1092"/>
      <c r="AI100" s="1086"/>
      <c r="AJ100" s="326"/>
      <c r="AK100" s="1089"/>
      <c r="AL100" s="1027"/>
      <c r="AM100" s="1022"/>
      <c r="AN100" s="1097"/>
      <c r="AO100" s="1024"/>
      <c r="AP100" s="1027"/>
      <c r="AQ100" s="1029"/>
      <c r="AR100" s="1083"/>
      <c r="AS100" s="1044"/>
      <c r="AT100" s="1047"/>
      <c r="AV100" s="1050"/>
      <c r="AW100" s="1018"/>
      <c r="AX100" s="1018"/>
      <c r="AY100" s="1022"/>
      <c r="AZ100" s="1119"/>
      <c r="BN100" s="1474"/>
      <c r="BO100" s="1027"/>
      <c r="BP100" s="1027"/>
      <c r="BQ100" s="1465"/>
    </row>
    <row r="101" spans="2:69" s="327" customFormat="1" ht="24.95" customHeight="1" x14ac:dyDescent="0.15">
      <c r="B101" s="1187"/>
      <c r="C101" s="1408"/>
      <c r="D101" s="1217"/>
      <c r="E101" s="1409"/>
      <c r="F101" s="1384"/>
      <c r="G101" s="1385"/>
      <c r="H101" s="1386"/>
      <c r="I101" s="1280"/>
      <c r="J101" s="1281"/>
      <c r="K101" s="1281"/>
      <c r="L101" s="1281"/>
      <c r="M101" s="1281"/>
      <c r="N101" s="1281"/>
      <c r="O101" s="1281"/>
      <c r="P101" s="1281"/>
      <c r="Q101" s="1281"/>
      <c r="R101" s="1281"/>
      <c r="S101" s="1281"/>
      <c r="T101" s="1281"/>
      <c r="U101" s="1169"/>
      <c r="V101" s="1170"/>
      <c r="W101" s="1170"/>
      <c r="X101" s="1170"/>
      <c r="Y101" s="1170"/>
      <c r="Z101" s="1170"/>
      <c r="AA101" s="1170"/>
      <c r="AB101" s="1170"/>
      <c r="AC101" s="1170"/>
      <c r="AD101" s="1170"/>
      <c r="AE101" s="1170"/>
      <c r="AF101" s="1171"/>
      <c r="AG101" s="1096"/>
      <c r="AH101" s="1092"/>
      <c r="AI101" s="1087"/>
      <c r="AJ101" s="326"/>
      <c r="AK101" s="1089"/>
      <c r="AL101" s="1027"/>
      <c r="AM101" s="1026"/>
      <c r="AN101" s="1097"/>
      <c r="AO101" s="1104"/>
      <c r="AP101" s="1027"/>
      <c r="AQ101" s="1105"/>
      <c r="AR101" s="1083"/>
      <c r="AS101" s="1108"/>
      <c r="AT101" s="1047"/>
      <c r="AV101" s="1050"/>
      <c r="AW101" s="1106"/>
      <c r="AX101" s="1106"/>
      <c r="AY101" s="1022"/>
      <c r="AZ101" s="1119"/>
      <c r="BN101" s="1474"/>
      <c r="BO101" s="1027"/>
      <c r="BP101" s="1027"/>
      <c r="BQ101" s="1465"/>
    </row>
    <row r="102" spans="2:69" s="327" customFormat="1" ht="23.45" customHeight="1" x14ac:dyDescent="0.15">
      <c r="B102" s="1080">
        <v>28</v>
      </c>
      <c r="C102" s="1408"/>
      <c r="D102" s="1217"/>
      <c r="E102" s="1409"/>
      <c r="F102" s="1328" t="s">
        <v>45</v>
      </c>
      <c r="G102" s="1387"/>
      <c r="H102" s="1388"/>
      <c r="I102" s="1283" t="s">
        <v>46</v>
      </c>
      <c r="J102" s="1284"/>
      <c r="K102" s="1284"/>
      <c r="L102" s="1284"/>
      <c r="M102" s="1284"/>
      <c r="N102" s="1284"/>
      <c r="O102" s="1284"/>
      <c r="P102" s="1284"/>
      <c r="Q102" s="1284"/>
      <c r="R102" s="1284"/>
      <c r="S102" s="1284"/>
      <c r="T102" s="1346"/>
      <c r="U102" s="1068" t="s">
        <v>47</v>
      </c>
      <c r="V102" s="1069"/>
      <c r="W102" s="1069"/>
      <c r="X102" s="1069"/>
      <c r="Y102" s="1069"/>
      <c r="Z102" s="1069"/>
      <c r="AA102" s="1069"/>
      <c r="AB102" s="1069"/>
      <c r="AC102" s="1069"/>
      <c r="AD102" s="1069"/>
      <c r="AE102" s="1069"/>
      <c r="AF102" s="1232"/>
      <c r="AG102" s="1078"/>
      <c r="AH102" s="1092"/>
      <c r="AI102" s="1090"/>
      <c r="AJ102" s="326"/>
      <c r="AK102" s="1089">
        <v>2</v>
      </c>
      <c r="AL102" s="1027">
        <v>1</v>
      </c>
      <c r="AM102" s="1021">
        <f>IF($AG102="該当無",0,1)</f>
        <v>1</v>
      </c>
      <c r="AN102" s="1097">
        <v>1</v>
      </c>
      <c r="AO102" s="1099"/>
      <c r="AP102" s="1027">
        <f>$AK102*$AM102*$AN102</f>
        <v>2</v>
      </c>
      <c r="AQ102" s="1081">
        <f>$AP102*44/$AS$11</f>
        <v>4.8888888888888893</v>
      </c>
      <c r="AR102" s="1082"/>
      <c r="AS102" s="1043">
        <f>IF($AP102=0,0,IF($AG102=-1,$AG102*$AO102,$AG102/$AL102*$AQ102))</f>
        <v>0</v>
      </c>
      <c r="AT102" s="1046"/>
      <c r="AV102" s="1049">
        <v>1</v>
      </c>
      <c r="AW102" s="1020">
        <v>0</v>
      </c>
      <c r="AX102" s="1021"/>
      <c r="AY102" s="1021"/>
      <c r="AZ102" s="1118"/>
      <c r="BN102" s="1474" t="str">
        <f>IF($AG102=0,"今年度","")</f>
        <v>今年度</v>
      </c>
      <c r="BO102" s="1027" t="str">
        <f>IF($AG102=0,"来年度","")</f>
        <v>来年度</v>
      </c>
      <c r="BP102" s="1027" t="str">
        <f>IF($AG102=0,"再来年度","")</f>
        <v>再来年度</v>
      </c>
      <c r="BQ102" s="1465" t="str">
        <f>IF($AG102=0,"未定","")</f>
        <v>未定</v>
      </c>
    </row>
    <row r="103" spans="2:69" s="327" customFormat="1" ht="23.45" customHeight="1" x14ac:dyDescent="0.15">
      <c r="B103" s="1053"/>
      <c r="C103" s="1408"/>
      <c r="D103" s="1217"/>
      <c r="E103" s="1409"/>
      <c r="F103" s="1328"/>
      <c r="G103" s="1387"/>
      <c r="H103" s="1388"/>
      <c r="I103" s="1068"/>
      <c r="J103" s="1069"/>
      <c r="K103" s="1069"/>
      <c r="L103" s="1069"/>
      <c r="M103" s="1069"/>
      <c r="N103" s="1069"/>
      <c r="O103" s="1069"/>
      <c r="P103" s="1069"/>
      <c r="Q103" s="1069"/>
      <c r="R103" s="1069"/>
      <c r="S103" s="1069"/>
      <c r="T103" s="1070"/>
      <c r="U103" s="1068"/>
      <c r="V103" s="1069"/>
      <c r="W103" s="1069"/>
      <c r="X103" s="1069"/>
      <c r="Y103" s="1069"/>
      <c r="Z103" s="1069"/>
      <c r="AA103" s="1069"/>
      <c r="AB103" s="1069"/>
      <c r="AC103" s="1069"/>
      <c r="AD103" s="1069"/>
      <c r="AE103" s="1069"/>
      <c r="AF103" s="1232"/>
      <c r="AG103" s="1078"/>
      <c r="AH103" s="1092"/>
      <c r="AI103" s="1086"/>
      <c r="AJ103" s="326"/>
      <c r="AK103" s="1089"/>
      <c r="AL103" s="1027"/>
      <c r="AM103" s="1022"/>
      <c r="AN103" s="1097"/>
      <c r="AO103" s="1024"/>
      <c r="AP103" s="1027"/>
      <c r="AQ103" s="1029"/>
      <c r="AR103" s="1083"/>
      <c r="AS103" s="1044"/>
      <c r="AT103" s="1047"/>
      <c r="AV103" s="1050"/>
      <c r="AW103" s="1018"/>
      <c r="AX103" s="1022"/>
      <c r="AY103" s="1022"/>
      <c r="AZ103" s="1119"/>
      <c r="BN103" s="1474"/>
      <c r="BO103" s="1027"/>
      <c r="BP103" s="1027"/>
      <c r="BQ103" s="1465"/>
    </row>
    <row r="104" spans="2:69" s="327" customFormat="1" ht="23.45" customHeight="1" x14ac:dyDescent="0.15">
      <c r="B104" s="1187"/>
      <c r="C104" s="1408"/>
      <c r="D104" s="1217"/>
      <c r="E104" s="1409"/>
      <c r="F104" s="1328"/>
      <c r="G104" s="1387"/>
      <c r="H104" s="1388"/>
      <c r="I104" s="1229"/>
      <c r="J104" s="1230"/>
      <c r="K104" s="1230"/>
      <c r="L104" s="1230"/>
      <c r="M104" s="1230"/>
      <c r="N104" s="1230"/>
      <c r="O104" s="1230"/>
      <c r="P104" s="1230"/>
      <c r="Q104" s="1230"/>
      <c r="R104" s="1230"/>
      <c r="S104" s="1230"/>
      <c r="T104" s="1231"/>
      <c r="U104" s="1229"/>
      <c r="V104" s="1230"/>
      <c r="W104" s="1230"/>
      <c r="X104" s="1230"/>
      <c r="Y104" s="1230"/>
      <c r="Z104" s="1230"/>
      <c r="AA104" s="1230"/>
      <c r="AB104" s="1230"/>
      <c r="AC104" s="1230"/>
      <c r="AD104" s="1230"/>
      <c r="AE104" s="1230"/>
      <c r="AF104" s="1233"/>
      <c r="AG104" s="1225"/>
      <c r="AH104" s="1092"/>
      <c r="AI104" s="1087"/>
      <c r="AJ104" s="326"/>
      <c r="AK104" s="1089"/>
      <c r="AL104" s="1027"/>
      <c r="AM104" s="1026"/>
      <c r="AN104" s="1097"/>
      <c r="AO104" s="1104"/>
      <c r="AP104" s="1027"/>
      <c r="AQ104" s="1105"/>
      <c r="AR104" s="1083"/>
      <c r="AS104" s="1108"/>
      <c r="AT104" s="1047"/>
      <c r="AV104" s="1111"/>
      <c r="AW104" s="1106"/>
      <c r="AX104" s="1022"/>
      <c r="AY104" s="1022"/>
      <c r="AZ104" s="1119"/>
      <c r="BN104" s="1474"/>
      <c r="BO104" s="1027"/>
      <c r="BP104" s="1027"/>
      <c r="BQ104" s="1465"/>
    </row>
    <row r="105" spans="2:69" s="327" customFormat="1" ht="12.95" customHeight="1" x14ac:dyDescent="0.15">
      <c r="B105" s="1080">
        <v>29</v>
      </c>
      <c r="C105" s="1408"/>
      <c r="D105" s="1217"/>
      <c r="E105" s="1409"/>
      <c r="F105" s="1328"/>
      <c r="G105" s="1387"/>
      <c r="H105" s="1388"/>
      <c r="I105" s="1031" t="s">
        <v>48</v>
      </c>
      <c r="J105" s="1032"/>
      <c r="K105" s="1032"/>
      <c r="L105" s="1032"/>
      <c r="M105" s="1032"/>
      <c r="N105" s="1032"/>
      <c r="O105" s="1032"/>
      <c r="P105" s="1032"/>
      <c r="Q105" s="1032"/>
      <c r="R105" s="1032"/>
      <c r="S105" s="1032"/>
      <c r="T105" s="1033"/>
      <c r="U105" s="1031" t="s">
        <v>47</v>
      </c>
      <c r="V105" s="1032"/>
      <c r="W105" s="1032"/>
      <c r="X105" s="1032"/>
      <c r="Y105" s="1032"/>
      <c r="Z105" s="1032"/>
      <c r="AA105" s="1032"/>
      <c r="AB105" s="1032"/>
      <c r="AC105" s="1032"/>
      <c r="AD105" s="1032"/>
      <c r="AE105" s="1032"/>
      <c r="AF105" s="1040"/>
      <c r="AG105" s="1078"/>
      <c r="AH105" s="1092"/>
      <c r="AI105" s="1090"/>
      <c r="AJ105" s="326"/>
      <c r="AK105" s="1089">
        <v>2</v>
      </c>
      <c r="AL105" s="1027">
        <v>1</v>
      </c>
      <c r="AM105" s="1021">
        <f>IF($AG105="該当無",0,1)</f>
        <v>1</v>
      </c>
      <c r="AN105" s="1097">
        <v>1</v>
      </c>
      <c r="AO105" s="1099"/>
      <c r="AP105" s="1027">
        <f>$AK105*$AM105*$AN105</f>
        <v>2</v>
      </c>
      <c r="AQ105" s="1081">
        <f>$AP105*44/$AS$11</f>
        <v>4.8888888888888893</v>
      </c>
      <c r="AR105" s="1082"/>
      <c r="AS105" s="1043">
        <f>IF($AP105=0,0,IF($AG105=-1,$AG105*$AO105,$AG105/$AL105*$AQ105))</f>
        <v>0</v>
      </c>
      <c r="AT105" s="1046"/>
      <c r="AV105" s="1049">
        <v>1</v>
      </c>
      <c r="AW105" s="1020">
        <v>0</v>
      </c>
      <c r="AX105" s="1021"/>
      <c r="AY105" s="1021"/>
      <c r="AZ105" s="1118"/>
      <c r="BN105" s="1474" t="str">
        <f>IF($AG105=0,"今年度","")</f>
        <v>今年度</v>
      </c>
      <c r="BO105" s="1027" t="str">
        <f>IF($AG105=0,"来年度","")</f>
        <v>来年度</v>
      </c>
      <c r="BP105" s="1027" t="str">
        <f>IF($AG105=0,"再来年度","")</f>
        <v>再来年度</v>
      </c>
      <c r="BQ105" s="1465" t="str">
        <f>IF($AG105=0,"未定","")</f>
        <v>未定</v>
      </c>
    </row>
    <row r="106" spans="2:69" s="327" customFormat="1" ht="12.95" customHeight="1" x14ac:dyDescent="0.15">
      <c r="B106" s="1053"/>
      <c r="C106" s="1408"/>
      <c r="D106" s="1217"/>
      <c r="E106" s="1409"/>
      <c r="F106" s="1328"/>
      <c r="G106" s="1387"/>
      <c r="H106" s="1388"/>
      <c r="I106" s="1034"/>
      <c r="J106" s="1035"/>
      <c r="K106" s="1035"/>
      <c r="L106" s="1035"/>
      <c r="M106" s="1035"/>
      <c r="N106" s="1035"/>
      <c r="O106" s="1035"/>
      <c r="P106" s="1035"/>
      <c r="Q106" s="1035"/>
      <c r="R106" s="1035"/>
      <c r="S106" s="1035"/>
      <c r="T106" s="1036"/>
      <c r="U106" s="1034"/>
      <c r="V106" s="1035"/>
      <c r="W106" s="1035"/>
      <c r="X106" s="1035"/>
      <c r="Y106" s="1035"/>
      <c r="Z106" s="1035"/>
      <c r="AA106" s="1035"/>
      <c r="AB106" s="1035"/>
      <c r="AC106" s="1035"/>
      <c r="AD106" s="1035"/>
      <c r="AE106" s="1035"/>
      <c r="AF106" s="1041"/>
      <c r="AG106" s="1078"/>
      <c r="AH106" s="1092"/>
      <c r="AI106" s="1086"/>
      <c r="AJ106" s="326"/>
      <c r="AK106" s="1089"/>
      <c r="AL106" s="1027"/>
      <c r="AM106" s="1022"/>
      <c r="AN106" s="1097"/>
      <c r="AO106" s="1024"/>
      <c r="AP106" s="1027"/>
      <c r="AQ106" s="1029"/>
      <c r="AR106" s="1083"/>
      <c r="AS106" s="1044"/>
      <c r="AT106" s="1047"/>
      <c r="AV106" s="1050"/>
      <c r="AW106" s="1018"/>
      <c r="AX106" s="1022"/>
      <c r="AY106" s="1022"/>
      <c r="AZ106" s="1119"/>
      <c r="BN106" s="1474"/>
      <c r="BO106" s="1027"/>
      <c r="BP106" s="1027"/>
      <c r="BQ106" s="1465"/>
    </row>
    <row r="107" spans="2:69" s="327" customFormat="1" ht="12.95" customHeight="1" x14ac:dyDescent="0.15">
      <c r="B107" s="1054"/>
      <c r="C107" s="1410"/>
      <c r="D107" s="1335"/>
      <c r="E107" s="1411"/>
      <c r="F107" s="1389"/>
      <c r="G107" s="1390"/>
      <c r="H107" s="1391"/>
      <c r="I107" s="1037"/>
      <c r="J107" s="1038"/>
      <c r="K107" s="1038"/>
      <c r="L107" s="1038"/>
      <c r="M107" s="1038"/>
      <c r="N107" s="1038"/>
      <c r="O107" s="1038"/>
      <c r="P107" s="1038"/>
      <c r="Q107" s="1038"/>
      <c r="R107" s="1038"/>
      <c r="S107" s="1038"/>
      <c r="T107" s="1039"/>
      <c r="U107" s="1037"/>
      <c r="V107" s="1038"/>
      <c r="W107" s="1038"/>
      <c r="X107" s="1038"/>
      <c r="Y107" s="1038"/>
      <c r="Z107" s="1038"/>
      <c r="AA107" s="1038"/>
      <c r="AB107" s="1038"/>
      <c r="AC107" s="1038"/>
      <c r="AD107" s="1038"/>
      <c r="AE107" s="1038"/>
      <c r="AF107" s="1042"/>
      <c r="AG107" s="1079"/>
      <c r="AH107" s="1100"/>
      <c r="AI107" s="1101"/>
      <c r="AJ107" s="326"/>
      <c r="AK107" s="1102"/>
      <c r="AL107" s="1028"/>
      <c r="AM107" s="1023"/>
      <c r="AN107" s="1098"/>
      <c r="AO107" s="1025"/>
      <c r="AP107" s="1028"/>
      <c r="AQ107" s="1030"/>
      <c r="AR107" s="1084"/>
      <c r="AS107" s="1045"/>
      <c r="AT107" s="1048"/>
      <c r="AV107" s="1051"/>
      <c r="AW107" s="1019"/>
      <c r="AX107" s="1023"/>
      <c r="AY107" s="1023"/>
      <c r="AZ107" s="1395"/>
      <c r="BN107" s="1474"/>
      <c r="BO107" s="1027"/>
      <c r="BP107" s="1027"/>
      <c r="BQ107" s="1465"/>
    </row>
    <row r="108" spans="2:69" s="327" customFormat="1" ht="33.6" customHeight="1" x14ac:dyDescent="0.15">
      <c r="B108" s="1052">
        <v>30</v>
      </c>
      <c r="C108" s="1055" t="s">
        <v>421</v>
      </c>
      <c r="D108" s="962"/>
      <c r="E108" s="963"/>
      <c r="F108" s="1056" t="s">
        <v>49</v>
      </c>
      <c r="G108" s="1057"/>
      <c r="H108" s="1058"/>
      <c r="I108" s="1065" t="s">
        <v>624</v>
      </c>
      <c r="J108" s="1066"/>
      <c r="K108" s="1066"/>
      <c r="L108" s="1066"/>
      <c r="M108" s="1066"/>
      <c r="N108" s="1066"/>
      <c r="O108" s="1066"/>
      <c r="P108" s="1066"/>
      <c r="Q108" s="1066"/>
      <c r="R108" s="1066"/>
      <c r="S108" s="1066"/>
      <c r="T108" s="1067"/>
      <c r="U108" s="1074" t="s">
        <v>50</v>
      </c>
      <c r="V108" s="1075"/>
      <c r="W108" s="1075"/>
      <c r="X108" s="1075"/>
      <c r="Y108" s="1075"/>
      <c r="Z108" s="1075"/>
      <c r="AA108" s="1075"/>
      <c r="AB108" s="1075"/>
      <c r="AC108" s="1075"/>
      <c r="AD108" s="1075"/>
      <c r="AE108" s="1075"/>
      <c r="AF108" s="1076"/>
      <c r="AG108" s="1077"/>
      <c r="AH108" s="1199"/>
      <c r="AI108" s="1085"/>
      <c r="AJ108" s="326"/>
      <c r="AK108" s="1088">
        <v>2</v>
      </c>
      <c r="AL108" s="1026">
        <v>2</v>
      </c>
      <c r="AM108" s="1022">
        <f>IF($AG108="該当無",0,1)</f>
        <v>1</v>
      </c>
      <c r="AN108" s="1103">
        <v>1</v>
      </c>
      <c r="AO108" s="1024"/>
      <c r="AP108" s="1026">
        <f>$AK108*$AM108*$AN108</f>
        <v>2</v>
      </c>
      <c r="AQ108" s="1029">
        <f>$AP108*44/$AS$11</f>
        <v>4.8888888888888893</v>
      </c>
      <c r="AR108" s="1093"/>
      <c r="AS108" s="1044">
        <f>IF($AP108=0,0,IF($AG108=-1,$AG108*$AO108,$AG108/$AL108*$AQ108))</f>
        <v>0</v>
      </c>
      <c r="AT108" s="1107"/>
      <c r="AV108" s="1050">
        <v>2</v>
      </c>
      <c r="AW108" s="1018">
        <v>1</v>
      </c>
      <c r="AX108" s="1018">
        <v>0</v>
      </c>
      <c r="AY108" s="1018"/>
      <c r="AZ108" s="1136"/>
      <c r="BC108" s="445" t="s">
        <v>123</v>
      </c>
      <c r="BD108" s="445" t="s">
        <v>121</v>
      </c>
      <c r="BE108" s="445" t="s">
        <v>81</v>
      </c>
      <c r="BF108" s="445" t="s">
        <v>82</v>
      </c>
      <c r="BG108" s="445" t="s">
        <v>124</v>
      </c>
      <c r="BH108" s="445" t="s">
        <v>83</v>
      </c>
      <c r="BI108" s="445" t="s">
        <v>125</v>
      </c>
      <c r="BJ108" s="445" t="s">
        <v>126</v>
      </c>
      <c r="BK108" s="445" t="s">
        <v>127</v>
      </c>
      <c r="BL108" s="445" t="s">
        <v>84</v>
      </c>
      <c r="BN108" s="1474" t="str">
        <f>IF($AG108=0,"今年度","")</f>
        <v>今年度</v>
      </c>
      <c r="BO108" s="1027" t="str">
        <f>IF($AG108=0,"来年度","")</f>
        <v>来年度</v>
      </c>
      <c r="BP108" s="1027" t="str">
        <f>IF($AG108=0,"再来年度","")</f>
        <v>再来年度</v>
      </c>
      <c r="BQ108" s="1465" t="str">
        <f>IF($AG108=0,"未定","")</f>
        <v>未定</v>
      </c>
    </row>
    <row r="109" spans="2:69" s="327" customFormat="1" ht="33.6" customHeight="1" x14ac:dyDescent="0.15">
      <c r="B109" s="1053"/>
      <c r="C109" s="964"/>
      <c r="D109" s="965"/>
      <c r="E109" s="966"/>
      <c r="F109" s="1059"/>
      <c r="G109" s="1060"/>
      <c r="H109" s="1061"/>
      <c r="I109" s="1068"/>
      <c r="J109" s="1069"/>
      <c r="K109" s="1069"/>
      <c r="L109" s="1069"/>
      <c r="M109" s="1069"/>
      <c r="N109" s="1069"/>
      <c r="O109" s="1069"/>
      <c r="P109" s="1069"/>
      <c r="Q109" s="1069"/>
      <c r="R109" s="1069"/>
      <c r="S109" s="1069"/>
      <c r="T109" s="1070"/>
      <c r="U109" s="1034"/>
      <c r="V109" s="1035"/>
      <c r="W109" s="1035"/>
      <c r="X109" s="1035"/>
      <c r="Y109" s="1035"/>
      <c r="Z109" s="1035"/>
      <c r="AA109" s="1035"/>
      <c r="AB109" s="1035"/>
      <c r="AC109" s="1035"/>
      <c r="AD109" s="1035"/>
      <c r="AE109" s="1035"/>
      <c r="AF109" s="1041"/>
      <c r="AG109" s="1078"/>
      <c r="AH109" s="1092"/>
      <c r="AI109" s="1086"/>
      <c r="AJ109" s="326"/>
      <c r="AK109" s="1089"/>
      <c r="AL109" s="1027"/>
      <c r="AM109" s="1022"/>
      <c r="AN109" s="1097"/>
      <c r="AO109" s="1024"/>
      <c r="AP109" s="1027"/>
      <c r="AQ109" s="1029"/>
      <c r="AR109" s="1083"/>
      <c r="AS109" s="1044"/>
      <c r="AT109" s="1047"/>
      <c r="AV109" s="1050"/>
      <c r="AW109" s="1018"/>
      <c r="AX109" s="1018"/>
      <c r="AY109" s="1018"/>
      <c r="AZ109" s="1136"/>
      <c r="BB109" s="389" t="s">
        <v>51</v>
      </c>
      <c r="BC109" s="445">
        <v>8</v>
      </c>
      <c r="BD109" s="445">
        <f>COUNTIF($AG$87:$AG$110,"該当無")</f>
        <v>0</v>
      </c>
      <c r="BE109" s="445">
        <f>BC109-BD109</f>
        <v>8</v>
      </c>
      <c r="BF109" s="445">
        <f>COUNTIF($AG$87:$AG$110,"&gt;0")</f>
        <v>0</v>
      </c>
      <c r="BG109" s="445">
        <f>COUNTIF($AG$87:$AG$110,"0")</f>
        <v>0</v>
      </c>
      <c r="BH109" s="445">
        <f>BG109-BL109</f>
        <v>0</v>
      </c>
      <c r="BI109" s="445">
        <f>COUNTIF($AH$87:$AH$110,BI108)</f>
        <v>0</v>
      </c>
      <c r="BJ109" s="445">
        <f>COUNTIF($AH$87:$AH$110,BJ108)</f>
        <v>0</v>
      </c>
      <c r="BK109" s="445">
        <f>COUNTIF($AH$87:$AH$110,BK108)</f>
        <v>0</v>
      </c>
      <c r="BL109" s="445">
        <f>COUNTIF($AH$87:$AH$110,BL108)</f>
        <v>0</v>
      </c>
      <c r="BN109" s="1474"/>
      <c r="BO109" s="1027"/>
      <c r="BP109" s="1027"/>
      <c r="BQ109" s="1465"/>
    </row>
    <row r="110" spans="2:69" s="327" customFormat="1" ht="43.5" customHeight="1" x14ac:dyDescent="0.15">
      <c r="B110" s="1054"/>
      <c r="C110" s="967"/>
      <c r="D110" s="968"/>
      <c r="E110" s="969"/>
      <c r="F110" s="1062"/>
      <c r="G110" s="1063"/>
      <c r="H110" s="1064"/>
      <c r="I110" s="1071"/>
      <c r="J110" s="1072"/>
      <c r="K110" s="1072"/>
      <c r="L110" s="1072"/>
      <c r="M110" s="1072"/>
      <c r="N110" s="1072"/>
      <c r="O110" s="1072"/>
      <c r="P110" s="1072"/>
      <c r="Q110" s="1072"/>
      <c r="R110" s="1072"/>
      <c r="S110" s="1072"/>
      <c r="T110" s="1073"/>
      <c r="U110" s="1037"/>
      <c r="V110" s="1038"/>
      <c r="W110" s="1038"/>
      <c r="X110" s="1038"/>
      <c r="Y110" s="1038"/>
      <c r="Z110" s="1038"/>
      <c r="AA110" s="1038"/>
      <c r="AB110" s="1038"/>
      <c r="AC110" s="1038"/>
      <c r="AD110" s="1038"/>
      <c r="AE110" s="1038"/>
      <c r="AF110" s="1042"/>
      <c r="AG110" s="1079"/>
      <c r="AH110" s="1158"/>
      <c r="AI110" s="1101"/>
      <c r="AJ110" s="326"/>
      <c r="AK110" s="1102"/>
      <c r="AL110" s="1028"/>
      <c r="AM110" s="1023"/>
      <c r="AN110" s="1098"/>
      <c r="AO110" s="1025"/>
      <c r="AP110" s="1028"/>
      <c r="AQ110" s="1030"/>
      <c r="AR110" s="1084"/>
      <c r="AS110" s="1045"/>
      <c r="AT110" s="1048"/>
      <c r="AV110" s="1051"/>
      <c r="AW110" s="1019"/>
      <c r="AX110" s="1019"/>
      <c r="AY110" s="1019"/>
      <c r="AZ110" s="1380"/>
      <c r="BB110" s="384"/>
      <c r="BC110" s="454" t="s">
        <v>123</v>
      </c>
      <c r="BD110" s="454" t="s">
        <v>121</v>
      </c>
      <c r="BE110" s="454" t="s">
        <v>81</v>
      </c>
      <c r="BF110" s="454" t="s">
        <v>82</v>
      </c>
      <c r="BG110" s="454" t="s">
        <v>124</v>
      </c>
      <c r="BH110" s="454" t="s">
        <v>83</v>
      </c>
      <c r="BI110" s="454" t="s">
        <v>125</v>
      </c>
      <c r="BJ110" s="454" t="s">
        <v>126</v>
      </c>
      <c r="BK110" s="454" t="s">
        <v>127</v>
      </c>
      <c r="BL110" s="454" t="s">
        <v>84</v>
      </c>
      <c r="BN110" s="1288"/>
      <c r="BO110" s="1028"/>
      <c r="BP110" s="1028"/>
      <c r="BQ110" s="1475"/>
    </row>
    <row r="111" spans="2:69" ht="13.5" customHeight="1" x14ac:dyDescent="0.15">
      <c r="AI111" s="432"/>
      <c r="AR111" s="433"/>
      <c r="AT111" s="433"/>
      <c r="BB111" s="385" t="s">
        <v>627</v>
      </c>
      <c r="BC111" s="363">
        <f t="shared" ref="BC111:BL111" si="0">SUM(BC68,BC84,BC109)</f>
        <v>19</v>
      </c>
      <c r="BD111" s="369">
        <f t="shared" si="0"/>
        <v>0</v>
      </c>
      <c r="BE111" s="369">
        <f t="shared" si="0"/>
        <v>19</v>
      </c>
      <c r="BF111" s="369">
        <f t="shared" si="0"/>
        <v>0</v>
      </c>
      <c r="BG111" s="363">
        <f t="shared" si="0"/>
        <v>0</v>
      </c>
      <c r="BH111" s="369">
        <f t="shared" si="0"/>
        <v>0</v>
      </c>
      <c r="BI111" s="369">
        <f t="shared" si="0"/>
        <v>0</v>
      </c>
      <c r="BJ111" s="369">
        <f t="shared" si="0"/>
        <v>0</v>
      </c>
      <c r="BK111" s="369">
        <f t="shared" si="0"/>
        <v>0</v>
      </c>
      <c r="BL111" s="369">
        <f t="shared" si="0"/>
        <v>0</v>
      </c>
      <c r="BM111"/>
      <c r="BN111"/>
    </row>
    <row r="112" spans="2:69" ht="40.5" customHeight="1" x14ac:dyDescent="0.15">
      <c r="B112" s="434" t="s">
        <v>633</v>
      </c>
      <c r="AR112" s="433"/>
      <c r="AT112" s="433"/>
      <c r="BB112" s="373"/>
      <c r="BC112" s="323"/>
      <c r="BD112" s="323"/>
      <c r="BE112" s="323"/>
      <c r="BF112" s="323"/>
      <c r="BG112" s="323"/>
      <c r="BH112" s="323"/>
      <c r="BI112" s="323"/>
      <c r="BJ112" s="323"/>
      <c r="BK112" s="323"/>
      <c r="BL112" s="323"/>
      <c r="BM112"/>
      <c r="BN112"/>
    </row>
    <row r="113" spans="2:67" ht="117" customHeight="1" x14ac:dyDescent="0.15">
      <c r="B113" s="1005" t="s">
        <v>626</v>
      </c>
      <c r="C113" s="1005"/>
      <c r="D113" s="1005"/>
      <c r="E113" s="1005"/>
      <c r="F113" s="1005"/>
      <c r="G113" s="1005"/>
      <c r="H113" s="1005"/>
      <c r="I113" s="1005"/>
      <c r="J113" s="1005"/>
      <c r="K113" s="1005"/>
      <c r="L113" s="1005"/>
      <c r="M113" s="1005"/>
      <c r="N113" s="1005"/>
      <c r="O113" s="1005"/>
      <c r="P113" s="1005"/>
      <c r="Q113" s="1005"/>
      <c r="R113" s="1005"/>
      <c r="S113" s="1005"/>
      <c r="T113" s="1005"/>
      <c r="U113" s="1005"/>
      <c r="V113" s="1005"/>
      <c r="W113" s="1005"/>
      <c r="X113" s="1005"/>
      <c r="Y113" s="1005"/>
      <c r="Z113" s="1005"/>
      <c r="AA113" s="1005"/>
      <c r="AB113" s="1005"/>
      <c r="AC113" s="1005"/>
      <c r="AD113" s="1005"/>
      <c r="AE113" s="1005"/>
      <c r="AF113" s="1005"/>
      <c r="AG113" s="1005"/>
      <c r="AH113" s="1005"/>
      <c r="AI113" s="1005"/>
      <c r="AR113" s="433"/>
      <c r="AT113" s="433"/>
      <c r="BB113" s="327" t="s">
        <v>628</v>
      </c>
      <c r="BC113" s="455" t="s">
        <v>123</v>
      </c>
      <c r="BD113" s="455" t="s">
        <v>121</v>
      </c>
      <c r="BE113" s="455" t="s">
        <v>81</v>
      </c>
      <c r="BF113" s="455" t="s">
        <v>82</v>
      </c>
      <c r="BG113" s="455" t="s">
        <v>124</v>
      </c>
      <c r="BH113" s="455" t="s">
        <v>83</v>
      </c>
      <c r="BI113" s="455" t="s">
        <v>125</v>
      </c>
      <c r="BJ113" s="455" t="s">
        <v>126</v>
      </c>
      <c r="BK113" s="455" t="s">
        <v>127</v>
      </c>
      <c r="BL113" s="455" t="s">
        <v>84</v>
      </c>
    </row>
    <row r="114" spans="2:67" ht="9.75" customHeight="1" x14ac:dyDescent="0.15">
      <c r="B114" s="434"/>
      <c r="AR114" s="433"/>
      <c r="AT114" s="433"/>
      <c r="BB114" s="459" t="s">
        <v>123</v>
      </c>
      <c r="BC114" s="323">
        <f>SUM(BC32,BC48,BC111)</f>
        <v>30</v>
      </c>
      <c r="BD114" s="323">
        <f>SUM(BD32,BD48,BD111)</f>
        <v>0</v>
      </c>
      <c r="BE114" s="323">
        <f>SUM(BE32,BE48,BE111)</f>
        <v>30</v>
      </c>
      <c r="BF114" s="323">
        <f t="shared" ref="BF114:BL114" si="1">SUM(BF32,BF48,BF111)</f>
        <v>0</v>
      </c>
      <c r="BG114" s="323">
        <f t="shared" si="1"/>
        <v>0</v>
      </c>
      <c r="BH114" s="323">
        <f t="shared" si="1"/>
        <v>0</v>
      </c>
      <c r="BI114" s="323">
        <f t="shared" si="1"/>
        <v>0</v>
      </c>
      <c r="BJ114" s="323">
        <f t="shared" si="1"/>
        <v>0</v>
      </c>
      <c r="BK114" s="323">
        <f t="shared" si="1"/>
        <v>0</v>
      </c>
      <c r="BL114" s="323">
        <f t="shared" si="1"/>
        <v>0</v>
      </c>
    </row>
    <row r="115" spans="2:67" ht="13.5" customHeight="1" x14ac:dyDescent="0.15">
      <c r="B115" s="1006" t="s">
        <v>10</v>
      </c>
      <c r="C115" s="1007" t="s">
        <v>578</v>
      </c>
      <c r="D115" s="1007"/>
      <c r="E115" s="1007"/>
      <c r="F115" s="1007"/>
      <c r="G115" s="1007"/>
      <c r="H115" s="1007"/>
      <c r="I115" s="1006" t="s">
        <v>579</v>
      </c>
      <c r="J115" s="1006"/>
      <c r="K115" s="1006"/>
      <c r="L115" s="1006"/>
      <c r="M115" s="1006"/>
      <c r="N115" s="1006"/>
      <c r="O115" s="1006"/>
      <c r="P115" s="1006"/>
      <c r="Q115" s="1006"/>
      <c r="R115" s="1006"/>
      <c r="S115" s="1006"/>
      <c r="T115" s="1006"/>
      <c r="U115" s="1006" t="s">
        <v>101</v>
      </c>
      <c r="V115" s="1006"/>
      <c r="W115" s="1006"/>
      <c r="X115" s="1006"/>
      <c r="Y115" s="1006"/>
      <c r="Z115" s="1006"/>
      <c r="AA115" s="1006"/>
      <c r="AB115" s="1006"/>
      <c r="AC115" s="1006"/>
      <c r="AD115" s="1006"/>
      <c r="AE115" s="1006"/>
      <c r="AF115" s="1006"/>
      <c r="AG115" s="1006" t="s">
        <v>102</v>
      </c>
      <c r="AH115" s="1007" t="s">
        <v>86</v>
      </c>
      <c r="AI115" s="1007"/>
      <c r="AR115" s="433"/>
      <c r="AT115" s="433"/>
      <c r="BE115" s="323"/>
      <c r="BF115" s="323"/>
      <c r="BG115" s="323"/>
      <c r="BH115" s="323"/>
      <c r="BI115" s="323"/>
      <c r="BJ115" s="323"/>
      <c r="BK115" s="323"/>
      <c r="BL115" s="323"/>
      <c r="BM115" s="323"/>
      <c r="BN115" s="323"/>
    </row>
    <row r="116" spans="2:67" ht="13.5" customHeight="1" thickBot="1" x14ac:dyDescent="0.2">
      <c r="B116" s="1006"/>
      <c r="C116" s="1007"/>
      <c r="D116" s="1007"/>
      <c r="E116" s="1007"/>
      <c r="F116" s="1007"/>
      <c r="G116" s="1007"/>
      <c r="H116" s="1007"/>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6"/>
      <c r="AD116" s="1006"/>
      <c r="AE116" s="1006"/>
      <c r="AF116" s="1006"/>
      <c r="AG116" s="1006"/>
      <c r="AH116" s="1007"/>
      <c r="AI116" s="1007"/>
      <c r="AO116" s="320" t="s">
        <v>586</v>
      </c>
      <c r="AR116" s="433"/>
      <c r="AT116" s="433"/>
    </row>
    <row r="117" spans="2:67" ht="20.100000000000001" customHeight="1" thickBot="1" x14ac:dyDescent="0.2">
      <c r="B117" s="1008">
        <v>1</v>
      </c>
      <c r="C117" s="961" t="s">
        <v>619</v>
      </c>
      <c r="D117" s="962"/>
      <c r="E117" s="963"/>
      <c r="F117" s="1009" t="s">
        <v>580</v>
      </c>
      <c r="G117" s="1010"/>
      <c r="H117" s="1011"/>
      <c r="I117" s="1012" t="s">
        <v>616</v>
      </c>
      <c r="J117" s="1013"/>
      <c r="K117" s="1013"/>
      <c r="L117" s="1013"/>
      <c r="M117" s="1013"/>
      <c r="N117" s="1013"/>
      <c r="O117" s="1013"/>
      <c r="P117" s="1013"/>
      <c r="Q117" s="1013"/>
      <c r="R117" s="1013"/>
      <c r="S117" s="1013"/>
      <c r="T117" s="1014"/>
      <c r="U117" s="1012" t="s">
        <v>617</v>
      </c>
      <c r="V117" s="1013"/>
      <c r="W117" s="1013"/>
      <c r="X117" s="1013"/>
      <c r="Y117" s="1013"/>
      <c r="Z117" s="1013"/>
      <c r="AA117" s="1013"/>
      <c r="AB117" s="1013"/>
      <c r="AC117" s="1013"/>
      <c r="AD117" s="1013"/>
      <c r="AE117" s="1013"/>
      <c r="AF117" s="1014"/>
      <c r="AG117" s="1015"/>
      <c r="AH117" s="1016"/>
      <c r="AI117" s="1017"/>
      <c r="AO117" s="451" t="s">
        <v>587</v>
      </c>
      <c r="AP117" s="456" t="s">
        <v>588</v>
      </c>
      <c r="AQ117" s="453" t="s">
        <v>589</v>
      </c>
      <c r="AR117" s="433"/>
      <c r="AT117" s="433"/>
    </row>
    <row r="118" spans="2:67" ht="20.100000000000001" customHeight="1" x14ac:dyDescent="0.15">
      <c r="B118" s="933"/>
      <c r="C118" s="964"/>
      <c r="D118" s="965"/>
      <c r="E118" s="966"/>
      <c r="F118" s="935"/>
      <c r="G118" s="936"/>
      <c r="H118" s="937"/>
      <c r="I118" s="955"/>
      <c r="J118" s="956"/>
      <c r="K118" s="956"/>
      <c r="L118" s="956"/>
      <c r="M118" s="956"/>
      <c r="N118" s="956"/>
      <c r="O118" s="956"/>
      <c r="P118" s="956"/>
      <c r="Q118" s="956"/>
      <c r="R118" s="956"/>
      <c r="S118" s="956"/>
      <c r="T118" s="957"/>
      <c r="U118" s="955"/>
      <c r="V118" s="956"/>
      <c r="W118" s="956"/>
      <c r="X118" s="956"/>
      <c r="Y118" s="956"/>
      <c r="Z118" s="956"/>
      <c r="AA118" s="956"/>
      <c r="AB118" s="956"/>
      <c r="AC118" s="956"/>
      <c r="AD118" s="956"/>
      <c r="AE118" s="956"/>
      <c r="AF118" s="957"/>
      <c r="AG118" s="949"/>
      <c r="AH118" s="951"/>
      <c r="AI118" s="952"/>
      <c r="AR118" s="433"/>
      <c r="AT118" s="433"/>
    </row>
    <row r="119" spans="2:67" ht="20.100000000000001" customHeight="1" thickBot="1" x14ac:dyDescent="0.2">
      <c r="B119" s="933"/>
      <c r="C119" s="964"/>
      <c r="D119" s="965"/>
      <c r="E119" s="966"/>
      <c r="F119" s="935"/>
      <c r="G119" s="936"/>
      <c r="H119" s="937"/>
      <c r="I119" s="955"/>
      <c r="J119" s="956"/>
      <c r="K119" s="956"/>
      <c r="L119" s="956"/>
      <c r="M119" s="956"/>
      <c r="N119" s="956"/>
      <c r="O119" s="956"/>
      <c r="P119" s="956"/>
      <c r="Q119" s="956"/>
      <c r="R119" s="956"/>
      <c r="S119" s="956"/>
      <c r="T119" s="957"/>
      <c r="U119" s="955"/>
      <c r="V119" s="956"/>
      <c r="W119" s="956"/>
      <c r="X119" s="956"/>
      <c r="Y119" s="956"/>
      <c r="Z119" s="956"/>
      <c r="AA119" s="956"/>
      <c r="AB119" s="956"/>
      <c r="AC119" s="956"/>
      <c r="AD119" s="956"/>
      <c r="AE119" s="956"/>
      <c r="AF119" s="957"/>
      <c r="AG119" s="949"/>
      <c r="AH119" s="951"/>
      <c r="AI119" s="952"/>
      <c r="AR119" s="433"/>
      <c r="AT119" s="433"/>
    </row>
    <row r="120" spans="2:67" ht="30" customHeight="1" thickBot="1" x14ac:dyDescent="0.2">
      <c r="B120" s="933">
        <v>2</v>
      </c>
      <c r="C120" s="964"/>
      <c r="D120" s="965"/>
      <c r="E120" s="966"/>
      <c r="F120" s="935" t="s">
        <v>581</v>
      </c>
      <c r="G120" s="936"/>
      <c r="H120" s="937"/>
      <c r="I120" s="955" t="s">
        <v>639</v>
      </c>
      <c r="J120" s="956"/>
      <c r="K120" s="956"/>
      <c r="L120" s="956"/>
      <c r="M120" s="956"/>
      <c r="N120" s="956"/>
      <c r="O120" s="956"/>
      <c r="P120" s="956"/>
      <c r="Q120" s="956"/>
      <c r="R120" s="956"/>
      <c r="S120" s="956"/>
      <c r="T120" s="957"/>
      <c r="U120" s="947" t="s">
        <v>638</v>
      </c>
      <c r="V120" s="947"/>
      <c r="W120" s="947"/>
      <c r="X120" s="947"/>
      <c r="Y120" s="947"/>
      <c r="Z120" s="947"/>
      <c r="AA120" s="947"/>
      <c r="AB120" s="947"/>
      <c r="AC120" s="947"/>
      <c r="AD120" s="947"/>
      <c r="AE120" s="947"/>
      <c r="AF120" s="947"/>
      <c r="AG120" s="949"/>
      <c r="AH120" s="991"/>
      <c r="AI120" s="991"/>
      <c r="AO120" s="457" t="s">
        <v>587</v>
      </c>
      <c r="AP120" s="456" t="s">
        <v>588</v>
      </c>
      <c r="AQ120" s="453" t="s">
        <v>589</v>
      </c>
      <c r="AR120" s="433"/>
      <c r="AT120" s="433"/>
    </row>
    <row r="121" spans="2:67" ht="30" customHeight="1" thickBot="1" x14ac:dyDescent="0.2">
      <c r="B121" s="933"/>
      <c r="C121" s="964"/>
      <c r="D121" s="965"/>
      <c r="E121" s="966"/>
      <c r="F121" s="935"/>
      <c r="G121" s="936"/>
      <c r="H121" s="937"/>
      <c r="I121" s="955"/>
      <c r="J121" s="956"/>
      <c r="K121" s="956"/>
      <c r="L121" s="956"/>
      <c r="M121" s="956"/>
      <c r="N121" s="956"/>
      <c r="O121" s="956"/>
      <c r="P121" s="956"/>
      <c r="Q121" s="956"/>
      <c r="R121" s="956"/>
      <c r="S121" s="956"/>
      <c r="T121" s="957"/>
      <c r="U121" s="947"/>
      <c r="V121" s="947"/>
      <c r="W121" s="947"/>
      <c r="X121" s="947"/>
      <c r="Y121" s="947"/>
      <c r="Z121" s="947"/>
      <c r="AA121" s="947"/>
      <c r="AB121" s="947"/>
      <c r="AC121" s="947"/>
      <c r="AD121" s="947"/>
      <c r="AE121" s="947"/>
      <c r="AF121" s="947"/>
      <c r="AG121" s="949"/>
      <c r="AH121" s="991"/>
      <c r="AI121" s="991"/>
      <c r="AR121" s="433"/>
      <c r="AT121" s="433"/>
    </row>
    <row r="122" spans="2:67" ht="30" customHeight="1" thickBot="1" x14ac:dyDescent="0.2">
      <c r="B122" s="933">
        <v>3</v>
      </c>
      <c r="C122" s="964"/>
      <c r="D122" s="965"/>
      <c r="E122" s="966"/>
      <c r="F122" s="935" t="s">
        <v>582</v>
      </c>
      <c r="G122" s="936"/>
      <c r="H122" s="937"/>
      <c r="I122" s="955" t="s">
        <v>640</v>
      </c>
      <c r="J122" s="956"/>
      <c r="K122" s="956"/>
      <c r="L122" s="956"/>
      <c r="M122" s="956"/>
      <c r="N122" s="956"/>
      <c r="O122" s="956"/>
      <c r="P122" s="956"/>
      <c r="Q122" s="956"/>
      <c r="R122" s="956"/>
      <c r="S122" s="956"/>
      <c r="T122" s="957"/>
      <c r="U122" s="947" t="s">
        <v>641</v>
      </c>
      <c r="V122" s="947"/>
      <c r="W122" s="947"/>
      <c r="X122" s="947"/>
      <c r="Y122" s="947"/>
      <c r="Z122" s="947"/>
      <c r="AA122" s="947"/>
      <c r="AB122" s="947"/>
      <c r="AC122" s="947"/>
      <c r="AD122" s="947"/>
      <c r="AE122" s="947"/>
      <c r="AF122" s="947"/>
      <c r="AG122" s="984"/>
      <c r="AH122" s="991"/>
      <c r="AI122" s="991"/>
      <c r="AO122" s="457" t="s">
        <v>587</v>
      </c>
      <c r="AP122" s="456" t="s">
        <v>588</v>
      </c>
      <c r="AQ122" s="453" t="s">
        <v>589</v>
      </c>
      <c r="AR122" s="433"/>
      <c r="AT122" s="433"/>
    </row>
    <row r="123" spans="2:67" ht="30" customHeight="1" thickBot="1" x14ac:dyDescent="0.2">
      <c r="B123" s="933"/>
      <c r="C123" s="964"/>
      <c r="D123" s="965"/>
      <c r="E123" s="966"/>
      <c r="F123" s="935"/>
      <c r="G123" s="936"/>
      <c r="H123" s="937"/>
      <c r="I123" s="955"/>
      <c r="J123" s="956"/>
      <c r="K123" s="956"/>
      <c r="L123" s="956"/>
      <c r="M123" s="956"/>
      <c r="N123" s="956"/>
      <c r="O123" s="956"/>
      <c r="P123" s="956"/>
      <c r="Q123" s="956"/>
      <c r="R123" s="956"/>
      <c r="S123" s="956"/>
      <c r="T123" s="957"/>
      <c r="U123" s="947"/>
      <c r="V123" s="947"/>
      <c r="W123" s="947"/>
      <c r="X123" s="947"/>
      <c r="Y123" s="947"/>
      <c r="Z123" s="947"/>
      <c r="AA123" s="947"/>
      <c r="AB123" s="947"/>
      <c r="AC123" s="947"/>
      <c r="AD123" s="947"/>
      <c r="AE123" s="947"/>
      <c r="AF123" s="947"/>
      <c r="AG123" s="990"/>
      <c r="AH123" s="991"/>
      <c r="AI123" s="991"/>
      <c r="AR123" s="433"/>
      <c r="AT123" s="433"/>
    </row>
    <row r="124" spans="2:67" ht="38.65" customHeight="1" thickBot="1" x14ac:dyDescent="0.2">
      <c r="B124" s="970">
        <v>4</v>
      </c>
      <c r="C124" s="964"/>
      <c r="D124" s="965"/>
      <c r="E124" s="966"/>
      <c r="F124" s="972" t="s">
        <v>583</v>
      </c>
      <c r="G124" s="973"/>
      <c r="H124" s="974"/>
      <c r="I124" s="992" t="s">
        <v>607</v>
      </c>
      <c r="J124" s="993"/>
      <c r="K124" s="993"/>
      <c r="L124" s="993"/>
      <c r="M124" s="993"/>
      <c r="N124" s="993"/>
      <c r="O124" s="993"/>
      <c r="P124" s="993"/>
      <c r="Q124" s="993"/>
      <c r="R124" s="993"/>
      <c r="S124" s="993"/>
      <c r="T124" s="994"/>
      <c r="U124" s="978" t="s">
        <v>632</v>
      </c>
      <c r="V124" s="979"/>
      <c r="W124" s="979"/>
      <c r="X124" s="979"/>
      <c r="Y124" s="979"/>
      <c r="Z124" s="979"/>
      <c r="AA124" s="979"/>
      <c r="AB124" s="979"/>
      <c r="AC124" s="979"/>
      <c r="AD124" s="979"/>
      <c r="AE124" s="979"/>
      <c r="AF124" s="980"/>
      <c r="AG124" s="984"/>
      <c r="AH124" s="986" t="s">
        <v>629</v>
      </c>
      <c r="AI124" s="987"/>
      <c r="AO124" s="448" t="s">
        <v>587</v>
      </c>
      <c r="AP124" s="457" t="s">
        <v>588</v>
      </c>
      <c r="AQ124" s="449" t="s">
        <v>589</v>
      </c>
      <c r="AR124" s="458" t="s">
        <v>590</v>
      </c>
      <c r="AS124" s="449" t="s">
        <v>592</v>
      </c>
      <c r="AT124" s="457" t="s">
        <v>608</v>
      </c>
      <c r="AU124" s="450"/>
    </row>
    <row r="125" spans="2:67" ht="63" customHeight="1" x14ac:dyDescent="0.15">
      <c r="B125" s="971"/>
      <c r="C125" s="964"/>
      <c r="D125" s="965"/>
      <c r="E125" s="966"/>
      <c r="F125" s="975"/>
      <c r="G125" s="976"/>
      <c r="H125" s="977"/>
      <c r="I125" s="995"/>
      <c r="J125" s="996"/>
      <c r="K125" s="996"/>
      <c r="L125" s="996"/>
      <c r="M125" s="996"/>
      <c r="N125" s="996"/>
      <c r="O125" s="996"/>
      <c r="P125" s="996"/>
      <c r="Q125" s="996"/>
      <c r="R125" s="996"/>
      <c r="S125" s="996"/>
      <c r="T125" s="997"/>
      <c r="U125" s="981"/>
      <c r="V125" s="982"/>
      <c r="W125" s="982"/>
      <c r="X125" s="982"/>
      <c r="Y125" s="982"/>
      <c r="Z125" s="982"/>
      <c r="AA125" s="982"/>
      <c r="AB125" s="982"/>
      <c r="AC125" s="982"/>
      <c r="AD125" s="982"/>
      <c r="AE125" s="982"/>
      <c r="AF125" s="983"/>
      <c r="AG125" s="985"/>
      <c r="AH125" s="988"/>
      <c r="AI125" s="989"/>
      <c r="AO125" s="447"/>
      <c r="AR125" s="433"/>
    </row>
    <row r="126" spans="2:67" ht="20.100000000000001" customHeight="1" x14ac:dyDescent="0.15">
      <c r="B126" s="970">
        <v>5</v>
      </c>
      <c r="C126" s="964"/>
      <c r="D126" s="965"/>
      <c r="E126" s="966"/>
      <c r="F126" s="935" t="s">
        <v>584</v>
      </c>
      <c r="G126" s="936"/>
      <c r="H126" s="937"/>
      <c r="I126" s="998" t="s">
        <v>637</v>
      </c>
      <c r="J126" s="999"/>
      <c r="K126" s="999"/>
      <c r="L126" s="999"/>
      <c r="M126" s="999"/>
      <c r="N126" s="999"/>
      <c r="O126" s="999"/>
      <c r="P126" s="999"/>
      <c r="Q126" s="999"/>
      <c r="R126" s="999"/>
      <c r="S126" s="999"/>
      <c r="T126" s="1000"/>
      <c r="U126" s="955" t="s">
        <v>591</v>
      </c>
      <c r="V126" s="956"/>
      <c r="W126" s="956"/>
      <c r="X126" s="956"/>
      <c r="Y126" s="956"/>
      <c r="Z126" s="956"/>
      <c r="AA126" s="956"/>
      <c r="AB126" s="956"/>
      <c r="AC126" s="956"/>
      <c r="AD126" s="956"/>
      <c r="AE126" s="956"/>
      <c r="AF126" s="957"/>
      <c r="AG126" s="435" t="s">
        <v>585</v>
      </c>
      <c r="AH126" s="1004"/>
      <c r="AI126" s="987"/>
      <c r="AR126" s="433"/>
      <c r="AT126" s="433"/>
    </row>
    <row r="127" spans="2:67" ht="20.100000000000001" customHeight="1" x14ac:dyDescent="0.15">
      <c r="B127" s="971"/>
      <c r="C127" s="964"/>
      <c r="D127" s="965"/>
      <c r="E127" s="966"/>
      <c r="F127" s="935"/>
      <c r="G127" s="936"/>
      <c r="H127" s="937"/>
      <c r="I127" s="1001"/>
      <c r="J127" s="1002"/>
      <c r="K127" s="1002"/>
      <c r="L127" s="1002"/>
      <c r="M127" s="1002"/>
      <c r="N127" s="1002"/>
      <c r="O127" s="1002"/>
      <c r="P127" s="1002"/>
      <c r="Q127" s="1002"/>
      <c r="R127" s="1002"/>
      <c r="S127" s="1002"/>
      <c r="T127" s="1003"/>
      <c r="U127" s="955" t="s">
        <v>593</v>
      </c>
      <c r="V127" s="956"/>
      <c r="W127" s="956"/>
      <c r="X127" s="956"/>
      <c r="Y127" s="956"/>
      <c r="Z127" s="956"/>
      <c r="AA127" s="956"/>
      <c r="AB127" s="956"/>
      <c r="AC127" s="956"/>
      <c r="AD127" s="956"/>
      <c r="AE127" s="956"/>
      <c r="AF127" s="957"/>
      <c r="AG127" s="435" t="s">
        <v>585</v>
      </c>
      <c r="AH127" s="988"/>
      <c r="AI127" s="989"/>
      <c r="AR127" s="433"/>
      <c r="AT127" s="433"/>
      <c r="BC127" s="446"/>
      <c r="BD127" s="446"/>
      <c r="BE127" s="446"/>
      <c r="BF127" s="446"/>
      <c r="BG127" s="446"/>
      <c r="BH127" s="446"/>
      <c r="BI127" s="446"/>
      <c r="BJ127" s="446"/>
      <c r="BK127" s="446"/>
      <c r="BL127" s="446"/>
      <c r="BM127" s="446"/>
      <c r="BN127" s="446"/>
      <c r="BO127" s="446"/>
    </row>
    <row r="128" spans="2:67" ht="20.100000000000001" customHeight="1" x14ac:dyDescent="0.15">
      <c r="B128" s="971"/>
      <c r="C128" s="964"/>
      <c r="D128" s="965"/>
      <c r="E128" s="966"/>
      <c r="F128" s="935"/>
      <c r="G128" s="936"/>
      <c r="H128" s="937"/>
      <c r="I128" s="1001"/>
      <c r="J128" s="1002"/>
      <c r="K128" s="1002"/>
      <c r="L128" s="1002"/>
      <c r="M128" s="1002"/>
      <c r="N128" s="1002"/>
      <c r="O128" s="1002"/>
      <c r="P128" s="1002"/>
      <c r="Q128" s="1002"/>
      <c r="R128" s="1002"/>
      <c r="S128" s="1002"/>
      <c r="T128" s="1003"/>
      <c r="U128" s="955" t="s">
        <v>609</v>
      </c>
      <c r="V128" s="956"/>
      <c r="W128" s="956"/>
      <c r="X128" s="956"/>
      <c r="Y128" s="956"/>
      <c r="Z128" s="956"/>
      <c r="AA128" s="956"/>
      <c r="AB128" s="956"/>
      <c r="AC128" s="956"/>
      <c r="AD128" s="956"/>
      <c r="AE128" s="956"/>
      <c r="AF128" s="957"/>
      <c r="AG128" s="435" t="s">
        <v>585</v>
      </c>
      <c r="AH128" s="988"/>
      <c r="AI128" s="989"/>
      <c r="AR128" s="433"/>
      <c r="AT128" s="433"/>
      <c r="BC128" s="960"/>
      <c r="BD128" s="960"/>
      <c r="BE128" s="960"/>
      <c r="BF128" s="446"/>
      <c r="BG128" s="446"/>
      <c r="BH128" s="446"/>
      <c r="BI128" s="446"/>
      <c r="BJ128" s="446"/>
      <c r="BK128" s="446"/>
      <c r="BL128" s="446"/>
      <c r="BM128" s="446"/>
      <c r="BN128" s="446"/>
      <c r="BO128" s="446"/>
    </row>
    <row r="129" spans="2:67" ht="20.100000000000001" customHeight="1" x14ac:dyDescent="0.15">
      <c r="B129" s="971"/>
      <c r="C129" s="964"/>
      <c r="D129" s="965"/>
      <c r="E129" s="966"/>
      <c r="F129" s="935"/>
      <c r="G129" s="936"/>
      <c r="H129" s="937"/>
      <c r="I129" s="1001"/>
      <c r="J129" s="1002"/>
      <c r="K129" s="1002"/>
      <c r="L129" s="1002"/>
      <c r="M129" s="1002"/>
      <c r="N129" s="1002"/>
      <c r="O129" s="1002"/>
      <c r="P129" s="1002"/>
      <c r="Q129" s="1002"/>
      <c r="R129" s="1002"/>
      <c r="S129" s="1002"/>
      <c r="T129" s="1003"/>
      <c r="U129" s="955" t="s">
        <v>610</v>
      </c>
      <c r="V129" s="956"/>
      <c r="W129" s="956"/>
      <c r="X129" s="956"/>
      <c r="Y129" s="956"/>
      <c r="Z129" s="956"/>
      <c r="AA129" s="956"/>
      <c r="AB129" s="956"/>
      <c r="AC129" s="956"/>
      <c r="AD129" s="956"/>
      <c r="AE129" s="956"/>
      <c r="AF129" s="957"/>
      <c r="AG129" s="435" t="s">
        <v>585</v>
      </c>
      <c r="AH129" s="988"/>
      <c r="AI129" s="989"/>
      <c r="AR129" s="433"/>
      <c r="AT129" s="433"/>
      <c r="BC129" s="446"/>
      <c r="BD129" s="446"/>
      <c r="BE129" s="446"/>
      <c r="BF129" s="446"/>
      <c r="BG129" s="446"/>
      <c r="BH129" s="446"/>
      <c r="BI129" s="446"/>
      <c r="BJ129" s="446"/>
      <c r="BK129" s="446"/>
      <c r="BL129" s="446"/>
      <c r="BM129" s="446"/>
      <c r="BN129" s="446"/>
      <c r="BO129" s="446"/>
    </row>
    <row r="130" spans="2:67" ht="19.5" customHeight="1" x14ac:dyDescent="0.15">
      <c r="B130" s="971"/>
      <c r="C130" s="964"/>
      <c r="D130" s="965"/>
      <c r="E130" s="966"/>
      <c r="F130" s="935"/>
      <c r="G130" s="936"/>
      <c r="H130" s="937"/>
      <c r="I130" s="1001"/>
      <c r="J130" s="1002"/>
      <c r="K130" s="1002"/>
      <c r="L130" s="1002"/>
      <c r="M130" s="1002"/>
      <c r="N130" s="1002"/>
      <c r="O130" s="1002"/>
      <c r="P130" s="1002"/>
      <c r="Q130" s="1002"/>
      <c r="R130" s="1002"/>
      <c r="S130" s="1002"/>
      <c r="T130" s="1003"/>
      <c r="U130" s="955" t="s">
        <v>611</v>
      </c>
      <c r="V130" s="956"/>
      <c r="W130" s="956"/>
      <c r="X130" s="956"/>
      <c r="Y130" s="956"/>
      <c r="Z130" s="956"/>
      <c r="AA130" s="956"/>
      <c r="AB130" s="956"/>
      <c r="AC130" s="956"/>
      <c r="AD130" s="956"/>
      <c r="AE130" s="956"/>
      <c r="AF130" s="957"/>
      <c r="AG130" s="435" t="s">
        <v>585</v>
      </c>
      <c r="AH130" s="988"/>
      <c r="AI130" s="989"/>
      <c r="AR130" s="433"/>
      <c r="AT130" s="433"/>
      <c r="BC130" s="446"/>
      <c r="BD130" s="446"/>
      <c r="BE130" s="446"/>
      <c r="BF130" s="446"/>
      <c r="BG130" s="446"/>
      <c r="BH130" s="446"/>
      <c r="BI130" s="446"/>
      <c r="BJ130" s="446"/>
      <c r="BK130" s="446"/>
      <c r="BL130" s="446"/>
      <c r="BM130" s="446"/>
      <c r="BN130" s="446"/>
      <c r="BO130" s="446"/>
    </row>
    <row r="131" spans="2:67" ht="28.5" customHeight="1" x14ac:dyDescent="0.15">
      <c r="B131" s="971"/>
      <c r="C131" s="964"/>
      <c r="D131" s="965"/>
      <c r="E131" s="966"/>
      <c r="F131" s="935"/>
      <c r="G131" s="936"/>
      <c r="H131" s="937"/>
      <c r="I131" s="1001"/>
      <c r="J131" s="1002"/>
      <c r="K131" s="1002"/>
      <c r="L131" s="1002"/>
      <c r="M131" s="1002"/>
      <c r="N131" s="1002"/>
      <c r="O131" s="1002"/>
      <c r="P131" s="1002"/>
      <c r="Q131" s="1002"/>
      <c r="R131" s="1002"/>
      <c r="S131" s="1002"/>
      <c r="T131" s="1003"/>
      <c r="U131" s="955" t="s">
        <v>618</v>
      </c>
      <c r="V131" s="956"/>
      <c r="W131" s="956"/>
      <c r="X131" s="956"/>
      <c r="Y131" s="956"/>
      <c r="Z131" s="956"/>
      <c r="AA131" s="956"/>
      <c r="AB131" s="956"/>
      <c r="AC131" s="956"/>
      <c r="AD131" s="956"/>
      <c r="AE131" s="956"/>
      <c r="AF131" s="957"/>
      <c r="AG131" s="435" t="s">
        <v>585</v>
      </c>
      <c r="AH131" s="988"/>
      <c r="AI131" s="989"/>
      <c r="AR131" s="433"/>
      <c r="AT131" s="433"/>
      <c r="BC131" s="446"/>
      <c r="BD131" s="446"/>
      <c r="BE131" s="446"/>
      <c r="BF131" s="446"/>
      <c r="BG131" s="446"/>
      <c r="BH131" s="446"/>
      <c r="BI131" s="446"/>
      <c r="BJ131" s="446"/>
      <c r="BK131" s="446"/>
      <c r="BL131" s="446"/>
      <c r="BM131" s="446"/>
      <c r="BN131" s="446"/>
      <c r="BO131" s="446"/>
    </row>
    <row r="132" spans="2:67" ht="20.100000000000001" customHeight="1" thickBot="1" x14ac:dyDescent="0.2">
      <c r="B132" s="971"/>
      <c r="C132" s="964"/>
      <c r="D132" s="965"/>
      <c r="E132" s="966"/>
      <c r="F132" s="935"/>
      <c r="G132" s="936"/>
      <c r="H132" s="937"/>
      <c r="I132" s="1001"/>
      <c r="J132" s="1002"/>
      <c r="K132" s="1002"/>
      <c r="L132" s="1002"/>
      <c r="M132" s="1002"/>
      <c r="N132" s="1002"/>
      <c r="O132" s="1002"/>
      <c r="P132" s="1002"/>
      <c r="Q132" s="1002"/>
      <c r="R132" s="1002"/>
      <c r="S132" s="1002"/>
      <c r="T132" s="1003"/>
      <c r="U132" s="955" t="s">
        <v>612</v>
      </c>
      <c r="V132" s="956"/>
      <c r="W132" s="956"/>
      <c r="X132" s="956"/>
      <c r="Y132" s="956"/>
      <c r="Z132" s="956"/>
      <c r="AA132" s="956"/>
      <c r="AB132" s="956"/>
      <c r="AC132" s="956"/>
      <c r="AD132" s="956"/>
      <c r="AE132" s="956"/>
      <c r="AF132" s="957"/>
      <c r="AG132" s="435" t="s">
        <v>585</v>
      </c>
      <c r="AH132" s="988"/>
      <c r="AI132" s="989"/>
      <c r="AR132" s="433"/>
      <c r="AT132" s="433"/>
      <c r="BC132" s="446"/>
      <c r="BD132" s="446"/>
      <c r="BE132" s="446"/>
      <c r="BF132" s="446"/>
      <c r="BG132" s="446"/>
      <c r="BH132" s="446"/>
      <c r="BI132" s="446"/>
      <c r="BJ132" s="446"/>
      <c r="BK132" s="446"/>
      <c r="BL132" s="446"/>
      <c r="BM132" s="446"/>
      <c r="BN132" s="446"/>
      <c r="BO132" s="446"/>
    </row>
    <row r="133" spans="2:67" ht="38.1" customHeight="1" thickBot="1" x14ac:dyDescent="0.2">
      <c r="B133" s="933">
        <v>6</v>
      </c>
      <c r="C133" s="964"/>
      <c r="D133" s="965"/>
      <c r="E133" s="966"/>
      <c r="F133" s="935"/>
      <c r="G133" s="936"/>
      <c r="H133" s="937"/>
      <c r="I133" s="947" t="s">
        <v>631</v>
      </c>
      <c r="J133" s="947"/>
      <c r="K133" s="947"/>
      <c r="L133" s="947"/>
      <c r="M133" s="947"/>
      <c r="N133" s="947"/>
      <c r="O133" s="947"/>
      <c r="P133" s="947"/>
      <c r="Q133" s="947"/>
      <c r="R133" s="947"/>
      <c r="S133" s="947"/>
      <c r="T133" s="947"/>
      <c r="U133" s="947" t="s">
        <v>630</v>
      </c>
      <c r="V133" s="947"/>
      <c r="W133" s="947"/>
      <c r="X133" s="947"/>
      <c r="Y133" s="947"/>
      <c r="Z133" s="947"/>
      <c r="AA133" s="947"/>
      <c r="AB133" s="947"/>
      <c r="AC133" s="947"/>
      <c r="AD133" s="947"/>
      <c r="AE133" s="947"/>
      <c r="AF133" s="947"/>
      <c r="AG133" s="949"/>
      <c r="AH133" s="929" t="s">
        <v>635</v>
      </c>
      <c r="AI133" s="930"/>
      <c r="AO133" s="456" t="s">
        <v>587</v>
      </c>
      <c r="AP133" s="452" t="s">
        <v>588</v>
      </c>
      <c r="AQ133" s="456" t="s">
        <v>589</v>
      </c>
      <c r="AR133" s="452" t="s">
        <v>590</v>
      </c>
      <c r="AS133" s="456" t="s">
        <v>613</v>
      </c>
      <c r="AT133"/>
    </row>
    <row r="134" spans="2:67" ht="38.1" customHeight="1" x14ac:dyDescent="0.15">
      <c r="B134" s="933"/>
      <c r="C134" s="964"/>
      <c r="D134" s="965"/>
      <c r="E134" s="966"/>
      <c r="F134" s="935"/>
      <c r="G134" s="936"/>
      <c r="H134" s="937"/>
      <c r="I134" s="947"/>
      <c r="J134" s="947"/>
      <c r="K134" s="947"/>
      <c r="L134" s="947"/>
      <c r="M134" s="947"/>
      <c r="N134" s="947"/>
      <c r="O134" s="947"/>
      <c r="P134" s="947"/>
      <c r="Q134" s="947"/>
      <c r="R134" s="947"/>
      <c r="S134" s="947"/>
      <c r="T134" s="947"/>
      <c r="U134" s="947"/>
      <c r="V134" s="947"/>
      <c r="W134" s="947"/>
      <c r="X134" s="947"/>
      <c r="Y134" s="947"/>
      <c r="Z134" s="947"/>
      <c r="AA134" s="947"/>
      <c r="AB134" s="947"/>
      <c r="AC134" s="947"/>
      <c r="AD134" s="947"/>
      <c r="AE134" s="947"/>
      <c r="AF134" s="947"/>
      <c r="AG134" s="949"/>
      <c r="AH134" s="931"/>
      <c r="AI134" s="932"/>
      <c r="AR134" s="433"/>
    </row>
    <row r="135" spans="2:67" ht="24.95" customHeight="1" thickBot="1" x14ac:dyDescent="0.2">
      <c r="B135" s="933"/>
      <c r="C135" s="964"/>
      <c r="D135" s="965"/>
      <c r="E135" s="966"/>
      <c r="F135" s="935"/>
      <c r="G135" s="936"/>
      <c r="H135" s="937"/>
      <c r="I135" s="947"/>
      <c r="J135" s="947"/>
      <c r="K135" s="947"/>
      <c r="L135" s="947"/>
      <c r="M135" s="947"/>
      <c r="N135" s="947"/>
      <c r="O135" s="947"/>
      <c r="P135" s="947"/>
      <c r="Q135" s="947"/>
      <c r="R135" s="947"/>
      <c r="S135" s="947"/>
      <c r="T135" s="947"/>
      <c r="U135" s="947"/>
      <c r="V135" s="947"/>
      <c r="W135" s="947"/>
      <c r="X135" s="947"/>
      <c r="Y135" s="947"/>
      <c r="Z135" s="947"/>
      <c r="AA135" s="947"/>
      <c r="AB135" s="947"/>
      <c r="AC135" s="947"/>
      <c r="AD135" s="947"/>
      <c r="AE135" s="947"/>
      <c r="AF135" s="947"/>
      <c r="AG135" s="949"/>
      <c r="AH135" s="958"/>
      <c r="AI135" s="959"/>
      <c r="AR135" s="433"/>
    </row>
    <row r="136" spans="2:67" ht="42" customHeight="1" thickBot="1" x14ac:dyDescent="0.2">
      <c r="B136" s="933">
        <v>7</v>
      </c>
      <c r="C136" s="964"/>
      <c r="D136" s="965"/>
      <c r="E136" s="966"/>
      <c r="F136" s="935" t="s">
        <v>614</v>
      </c>
      <c r="G136" s="936"/>
      <c r="H136" s="937"/>
      <c r="I136" s="941" t="s">
        <v>615</v>
      </c>
      <c r="J136" s="942"/>
      <c r="K136" s="942"/>
      <c r="L136" s="942"/>
      <c r="M136" s="942"/>
      <c r="N136" s="942"/>
      <c r="O136" s="942"/>
      <c r="P136" s="942"/>
      <c r="Q136" s="942"/>
      <c r="R136" s="942"/>
      <c r="S136" s="942"/>
      <c r="T136" s="943"/>
      <c r="U136" s="947" t="s">
        <v>596</v>
      </c>
      <c r="V136" s="947"/>
      <c r="W136" s="947"/>
      <c r="X136" s="947"/>
      <c r="Y136" s="947"/>
      <c r="Z136" s="947"/>
      <c r="AA136" s="947"/>
      <c r="AB136" s="947"/>
      <c r="AC136" s="947"/>
      <c r="AD136" s="947"/>
      <c r="AE136" s="947"/>
      <c r="AF136" s="947"/>
      <c r="AG136" s="949"/>
      <c r="AH136" s="951"/>
      <c r="AI136" s="952"/>
      <c r="AO136" s="457" t="s">
        <v>587</v>
      </c>
      <c r="AP136" s="457" t="s">
        <v>588</v>
      </c>
      <c r="AR136" s="433"/>
      <c r="AT136" s="433"/>
    </row>
    <row r="137" spans="2:67" ht="10.5" x14ac:dyDescent="0.15">
      <c r="B137" s="934"/>
      <c r="C137" s="967"/>
      <c r="D137" s="968"/>
      <c r="E137" s="969"/>
      <c r="F137" s="938"/>
      <c r="G137" s="939"/>
      <c r="H137" s="940"/>
      <c r="I137" s="944"/>
      <c r="J137" s="945"/>
      <c r="K137" s="945"/>
      <c r="L137" s="945"/>
      <c r="M137" s="945"/>
      <c r="N137" s="945"/>
      <c r="O137" s="945"/>
      <c r="P137" s="945"/>
      <c r="Q137" s="945"/>
      <c r="R137" s="945"/>
      <c r="S137" s="945"/>
      <c r="T137" s="946"/>
      <c r="U137" s="948"/>
      <c r="V137" s="948"/>
      <c r="W137" s="948"/>
      <c r="X137" s="948"/>
      <c r="Y137" s="948"/>
      <c r="Z137" s="948"/>
      <c r="AA137" s="948"/>
      <c r="AB137" s="948"/>
      <c r="AC137" s="948"/>
      <c r="AD137" s="948"/>
      <c r="AE137" s="948"/>
      <c r="AF137" s="948"/>
      <c r="AG137" s="950"/>
      <c r="AH137" s="953"/>
      <c r="AI137" s="954"/>
      <c r="AR137" s="433"/>
      <c r="AT137" s="433"/>
    </row>
    <row r="138" spans="2:67" ht="13.5" customHeight="1" x14ac:dyDescent="0.15">
      <c r="AO138"/>
      <c r="AR138" s="433"/>
    </row>
    <row r="139" spans="2:67" ht="13.5" customHeight="1" x14ac:dyDescent="0.15">
      <c r="AR139" s="433"/>
    </row>
    <row r="140" spans="2:67" ht="13.5" customHeight="1" x14ac:dyDescent="0.15">
      <c r="AR140" s="433"/>
    </row>
    <row r="141" spans="2:67" ht="13.5" customHeight="1" x14ac:dyDescent="0.15">
      <c r="AR141" s="433"/>
    </row>
    <row r="142" spans="2:67" ht="13.5" customHeight="1" x14ac:dyDescent="0.15">
      <c r="AI142" s="432"/>
      <c r="AR142" s="433"/>
      <c r="AT142" s="433"/>
      <c r="BB142" s="385"/>
      <c r="BC142" s="363"/>
      <c r="BD142" s="369"/>
      <c r="BE142" s="369"/>
      <c r="BF142" s="369"/>
      <c r="BG142" s="363"/>
      <c r="BH142" s="369"/>
      <c r="BI142" s="369"/>
      <c r="BJ142" s="369"/>
      <c r="BK142" s="369"/>
      <c r="BL142" s="369"/>
    </row>
    <row r="143" spans="2:67" s="327" customFormat="1" ht="27.95" customHeight="1" x14ac:dyDescent="0.15">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320"/>
      <c r="AI143" s="320"/>
      <c r="AJ143" s="320"/>
      <c r="AK143" s="320"/>
      <c r="AL143" s="320"/>
      <c r="AM143" s="320"/>
      <c r="AN143" s="320"/>
      <c r="AO143" s="320"/>
      <c r="AP143" s="320"/>
      <c r="AQ143" s="320"/>
      <c r="AR143" s="320"/>
      <c r="AS143" s="320"/>
      <c r="AT143" s="320"/>
      <c r="BB143" s="320"/>
      <c r="BC143" s="320"/>
      <c r="BD143" s="320"/>
      <c r="BE143" s="320"/>
      <c r="BF143" s="320"/>
      <c r="BG143" s="320"/>
      <c r="BH143" s="320"/>
      <c r="BI143" s="320"/>
      <c r="BJ143" s="320"/>
      <c r="BK143" s="320"/>
      <c r="BL143" s="320"/>
    </row>
    <row r="144" spans="2:67" s="327" customFormat="1" ht="27.95" customHeight="1" x14ac:dyDescent="0.15">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c r="AJ144" s="320"/>
      <c r="AK144" s="320"/>
      <c r="AL144" s="320"/>
      <c r="AM144" s="320"/>
      <c r="AN144" s="320"/>
      <c r="AO144" s="320"/>
      <c r="AP144" s="320"/>
      <c r="AQ144" s="320"/>
      <c r="AR144" s="320"/>
      <c r="AS144" s="320"/>
      <c r="AT144" s="320"/>
      <c r="BB144" s="320"/>
      <c r="BC144" s="320"/>
      <c r="BD144" s="320"/>
      <c r="BE144" s="320"/>
      <c r="BF144" s="320"/>
      <c r="BG144" s="320"/>
      <c r="BH144" s="320"/>
      <c r="BI144" s="320"/>
      <c r="BJ144" s="320"/>
      <c r="BK144" s="320"/>
      <c r="BL144" s="320"/>
    </row>
    <row r="145" spans="2:64" s="327" customFormat="1" ht="37.5" customHeight="1" x14ac:dyDescent="0.15">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320"/>
      <c r="AI145" s="320"/>
      <c r="AJ145" s="320"/>
      <c r="AK145" s="320"/>
      <c r="AL145" s="320"/>
      <c r="AM145" s="320"/>
      <c r="AN145" s="320"/>
      <c r="AO145" s="320"/>
      <c r="AP145" s="320"/>
      <c r="AQ145" s="320"/>
      <c r="AR145" s="320"/>
      <c r="AS145" s="320"/>
      <c r="AT145" s="320"/>
      <c r="BB145" s="320"/>
      <c r="BC145" s="320"/>
      <c r="BD145" s="320"/>
      <c r="BE145" s="320"/>
      <c r="BF145" s="320"/>
      <c r="BG145" s="320"/>
      <c r="BH145" s="320"/>
      <c r="BI145" s="320"/>
      <c r="BJ145" s="320"/>
      <c r="BK145" s="320"/>
      <c r="BL145" s="320"/>
    </row>
    <row r="146" spans="2:64" s="327" customFormat="1" ht="21" customHeight="1" x14ac:dyDescent="0.15">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c r="AJ146" s="320"/>
      <c r="AK146" s="320"/>
      <c r="AL146" s="320"/>
      <c r="AM146" s="320"/>
      <c r="AN146" s="320"/>
      <c r="AO146" s="320"/>
      <c r="AP146" s="320"/>
      <c r="AQ146" s="320"/>
      <c r="AR146" s="320"/>
      <c r="AS146" s="320"/>
      <c r="AT146" s="320"/>
      <c r="BB146" s="320"/>
      <c r="BC146" s="320"/>
      <c r="BD146" s="320"/>
      <c r="BE146" s="320"/>
      <c r="BF146" s="320"/>
      <c r="BG146" s="320"/>
      <c r="BH146" s="320"/>
      <c r="BI146" s="320"/>
      <c r="BJ146" s="320"/>
      <c r="BK146" s="320"/>
      <c r="BL146" s="320"/>
    </row>
    <row r="147" spans="2:64" s="327" customFormat="1" ht="21" customHeight="1" x14ac:dyDescent="0.15">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c r="AN147" s="320"/>
      <c r="AO147" s="320"/>
      <c r="AP147" s="320"/>
      <c r="AQ147" s="320"/>
      <c r="AR147" s="320"/>
      <c r="AS147" s="320"/>
      <c r="AT147" s="320"/>
      <c r="BB147" s="320"/>
      <c r="BC147" s="320"/>
      <c r="BD147" s="320"/>
      <c r="BE147" s="320"/>
      <c r="BF147" s="320"/>
      <c r="BG147" s="320"/>
      <c r="BH147" s="320"/>
      <c r="BI147" s="320"/>
      <c r="BJ147" s="320"/>
      <c r="BK147" s="320"/>
      <c r="BL147" s="320"/>
    </row>
    <row r="148" spans="2:64" s="327" customFormat="1" ht="21" customHeight="1" x14ac:dyDescent="0.15">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c r="AJ148" s="320"/>
      <c r="AK148" s="320"/>
      <c r="AL148" s="320"/>
      <c r="AM148" s="320"/>
      <c r="AN148" s="320"/>
      <c r="AO148" s="320"/>
      <c r="AP148" s="320"/>
      <c r="AQ148" s="320"/>
      <c r="AR148" s="320"/>
      <c r="AS148" s="320"/>
      <c r="AT148" s="320"/>
    </row>
    <row r="149" spans="2:64" s="327" customFormat="1" ht="18" customHeight="1" x14ac:dyDescent="0.15">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0"/>
      <c r="AP149" s="320"/>
      <c r="AQ149" s="320"/>
      <c r="AR149" s="320"/>
      <c r="AS149" s="320"/>
      <c r="AT149" s="320"/>
    </row>
    <row r="150" spans="2:64" s="327" customFormat="1" ht="18" customHeight="1" x14ac:dyDescent="0.15">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0"/>
      <c r="AM150" s="320"/>
      <c r="AN150" s="320"/>
      <c r="AO150" s="320"/>
      <c r="AP150" s="320"/>
      <c r="AQ150" s="320"/>
      <c r="AR150" s="320"/>
      <c r="AS150" s="320"/>
      <c r="AT150" s="320"/>
    </row>
    <row r="151" spans="2:64" s="327" customFormat="1" ht="18" customHeight="1" x14ac:dyDescent="0.15">
      <c r="B151" s="320"/>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320"/>
      <c r="AJ151" s="320"/>
      <c r="AK151" s="320"/>
      <c r="AL151" s="320"/>
      <c r="AM151" s="320"/>
      <c r="AN151" s="320"/>
      <c r="AO151" s="320"/>
      <c r="AP151" s="320"/>
      <c r="AQ151" s="320"/>
      <c r="AR151" s="320"/>
      <c r="AS151" s="320"/>
      <c r="AT151" s="320"/>
    </row>
    <row r="152" spans="2:64" s="327" customFormat="1" ht="21" customHeight="1" x14ac:dyDescent="0.15">
      <c r="B152" s="320"/>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320"/>
      <c r="AJ152" s="320"/>
      <c r="AK152" s="320"/>
      <c r="AL152" s="320"/>
      <c r="AM152" s="320"/>
      <c r="AN152" s="320"/>
      <c r="AO152" s="320"/>
      <c r="AP152" s="320"/>
      <c r="AQ152" s="320"/>
      <c r="AR152" s="320"/>
      <c r="AS152" s="320"/>
      <c r="AT152" s="320"/>
    </row>
    <row r="153" spans="2:64" s="327" customFormat="1" ht="21" customHeight="1" x14ac:dyDescent="0.15">
      <c r="B153" s="320"/>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c r="AH153" s="320"/>
      <c r="AI153" s="320"/>
      <c r="AJ153" s="320"/>
      <c r="AK153" s="320"/>
      <c r="AL153" s="320"/>
      <c r="AM153" s="320"/>
      <c r="AN153" s="320"/>
      <c r="AO153" s="320"/>
      <c r="AP153" s="320"/>
      <c r="AQ153" s="320"/>
      <c r="AR153" s="320"/>
      <c r="AS153" s="320"/>
      <c r="AT153" s="320"/>
    </row>
    <row r="154" spans="2:64" s="327" customFormat="1" ht="21" customHeight="1" x14ac:dyDescent="0.15">
      <c r="B154" s="320"/>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c r="AH154" s="320"/>
      <c r="AI154" s="320"/>
      <c r="AJ154" s="320"/>
      <c r="AK154" s="320"/>
      <c r="AL154" s="320"/>
      <c r="AM154" s="320"/>
      <c r="AN154" s="320"/>
      <c r="AO154" s="320"/>
      <c r="AP154" s="320"/>
      <c r="AQ154" s="320"/>
      <c r="AR154" s="320"/>
      <c r="AS154" s="320"/>
      <c r="AT154" s="320"/>
    </row>
    <row r="155" spans="2:64" s="327" customFormat="1" ht="21" customHeight="1" x14ac:dyDescent="0.15">
      <c r="B155" s="320"/>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0"/>
      <c r="AN155" s="320"/>
      <c r="AO155" s="320"/>
      <c r="AP155" s="320"/>
      <c r="AQ155" s="320"/>
      <c r="AR155" s="320"/>
      <c r="AS155" s="320"/>
      <c r="AT155" s="320"/>
    </row>
    <row r="156" spans="2:64" s="327" customFormat="1" ht="21" customHeight="1" x14ac:dyDescent="0.15">
      <c r="B156" s="320"/>
      <c r="C156" s="320"/>
      <c r="D156" s="320"/>
      <c r="E156" s="320"/>
      <c r="F156" s="320"/>
      <c r="G156" s="320"/>
      <c r="H156" s="320"/>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c r="AL156" s="320"/>
      <c r="AM156" s="320"/>
      <c r="AN156" s="320"/>
      <c r="AO156" s="320"/>
      <c r="AP156" s="320"/>
      <c r="AQ156" s="320"/>
      <c r="AR156" s="320"/>
      <c r="AS156" s="320"/>
      <c r="AT156" s="320"/>
    </row>
    <row r="157" spans="2:64" s="327" customFormat="1" ht="21" customHeight="1" x14ac:dyDescent="0.15">
      <c r="B157" s="320"/>
      <c r="C157" s="320"/>
      <c r="D157" s="320"/>
      <c r="E157" s="320"/>
      <c r="F157" s="320"/>
      <c r="G157" s="320"/>
      <c r="H157" s="320"/>
      <c r="I157" s="320"/>
      <c r="J157" s="320"/>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c r="AG157" s="320"/>
      <c r="AH157" s="320"/>
      <c r="AI157" s="320"/>
      <c r="AJ157" s="320"/>
      <c r="AK157" s="320"/>
      <c r="AL157" s="320"/>
      <c r="AM157" s="320"/>
      <c r="AN157" s="320"/>
      <c r="AO157" s="320"/>
      <c r="AP157" s="320"/>
      <c r="AQ157" s="320"/>
      <c r="AR157" s="320"/>
      <c r="AS157" s="320"/>
      <c r="AT157" s="320"/>
    </row>
    <row r="158" spans="2:64" s="327" customFormat="1" ht="18" customHeight="1" x14ac:dyDescent="0.15">
      <c r="B158" s="320"/>
      <c r="C158" s="320"/>
      <c r="D158" s="320"/>
      <c r="E158" s="320"/>
      <c r="F158" s="320"/>
      <c r="G158" s="320"/>
      <c r="H158" s="320"/>
      <c r="I158" s="320"/>
      <c r="J158" s="320"/>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c r="AG158" s="320"/>
      <c r="AH158" s="320"/>
      <c r="AI158" s="320"/>
      <c r="AJ158" s="320"/>
      <c r="AK158" s="320"/>
      <c r="AL158" s="320"/>
      <c r="AM158" s="320"/>
      <c r="AN158" s="320"/>
      <c r="AO158" s="320"/>
      <c r="AP158" s="320"/>
      <c r="AQ158" s="320"/>
      <c r="AR158" s="320"/>
      <c r="AS158" s="320"/>
      <c r="AT158" s="320"/>
    </row>
    <row r="159" spans="2:64" s="327" customFormat="1" ht="18" customHeight="1" x14ac:dyDescent="0.15">
      <c r="B159" s="320"/>
      <c r="C159" s="320"/>
      <c r="D159" s="320"/>
      <c r="E159" s="320"/>
      <c r="F159" s="320"/>
      <c r="G159" s="320"/>
      <c r="H159" s="320"/>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320"/>
      <c r="AQ159" s="320"/>
      <c r="AR159" s="320"/>
      <c r="AS159" s="320"/>
      <c r="AT159" s="320"/>
    </row>
    <row r="160" spans="2:64" s="327" customFormat="1" ht="18" customHeight="1" x14ac:dyDescent="0.15">
      <c r="B160" s="320"/>
      <c r="C160" s="320"/>
      <c r="D160" s="320"/>
      <c r="E160" s="320"/>
      <c r="F160" s="320"/>
      <c r="G160" s="320"/>
      <c r="H160" s="320"/>
      <c r="I160" s="320"/>
      <c r="J160" s="320"/>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c r="AJ160" s="320"/>
      <c r="AK160" s="320"/>
      <c r="AL160" s="320"/>
      <c r="AM160" s="320"/>
      <c r="AN160" s="320"/>
      <c r="AO160" s="320"/>
      <c r="AP160" s="320"/>
      <c r="AQ160" s="320"/>
      <c r="AR160" s="320"/>
      <c r="AS160" s="320"/>
      <c r="AT160" s="320"/>
    </row>
    <row r="161" spans="2:46" s="327" customFormat="1" ht="18" customHeight="1" x14ac:dyDescent="0.15">
      <c r="B161" s="320"/>
      <c r="C161" s="320"/>
      <c r="D161" s="320"/>
      <c r="E161" s="320"/>
      <c r="F161" s="320"/>
      <c r="G161" s="320"/>
      <c r="H161" s="320"/>
      <c r="I161" s="320"/>
      <c r="J161" s="320"/>
      <c r="K161" s="320"/>
      <c r="L161" s="320"/>
      <c r="M161" s="320"/>
      <c r="N161" s="320"/>
      <c r="O161" s="320"/>
      <c r="P161" s="320"/>
      <c r="Q161" s="320"/>
      <c r="R161" s="320"/>
      <c r="S161" s="320"/>
      <c r="T161" s="320"/>
      <c r="U161" s="320"/>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row>
    <row r="162" spans="2:46" s="327" customFormat="1" ht="18" customHeight="1" x14ac:dyDescent="0.15">
      <c r="B162" s="320"/>
      <c r="C162" s="320"/>
      <c r="D162" s="320"/>
      <c r="E162" s="320"/>
      <c r="F162" s="320"/>
      <c r="G162" s="320"/>
      <c r="H162" s="320"/>
      <c r="I162" s="320"/>
      <c r="J162" s="320"/>
      <c r="K162" s="320"/>
      <c r="L162" s="320"/>
      <c r="M162" s="320"/>
      <c r="N162" s="320"/>
      <c r="O162" s="320"/>
      <c r="P162" s="320"/>
      <c r="Q162" s="320"/>
      <c r="R162" s="320"/>
      <c r="S162" s="320"/>
      <c r="T162" s="320"/>
      <c r="U162" s="320"/>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row>
    <row r="163" spans="2:46" s="327" customFormat="1" ht="18" customHeight="1" x14ac:dyDescent="0.15">
      <c r="B163" s="320"/>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row>
    <row r="164" spans="2:46" ht="79.5" customHeight="1" x14ac:dyDescent="0.15"/>
    <row r="165" spans="2:46" s="327" customFormat="1" ht="21" customHeight="1" x14ac:dyDescent="0.15">
      <c r="B165" s="320"/>
      <c r="C165" s="320"/>
      <c r="D165" s="320"/>
      <c r="E165" s="320"/>
      <c r="F165" s="320"/>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row>
    <row r="166" spans="2:46" s="327" customFormat="1" ht="21" customHeight="1" x14ac:dyDescent="0.15">
      <c r="B166" s="320"/>
      <c r="C166" s="320"/>
      <c r="D166" s="320"/>
      <c r="E166" s="320"/>
      <c r="F166" s="320"/>
      <c r="G166" s="320"/>
      <c r="H166" s="320"/>
      <c r="I166" s="320"/>
      <c r="J166" s="320"/>
      <c r="K166" s="320"/>
      <c r="L166" s="320"/>
      <c r="M166" s="320"/>
      <c r="N166" s="320"/>
      <c r="O166" s="320"/>
      <c r="P166" s="320"/>
      <c r="Q166" s="320"/>
      <c r="R166" s="320"/>
      <c r="S166" s="320"/>
      <c r="T166" s="320"/>
      <c r="U166" s="320"/>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row>
    <row r="167" spans="2:46" s="327" customFormat="1" ht="21" customHeight="1" x14ac:dyDescent="0.15">
      <c r="B167" s="320"/>
      <c r="C167" s="320"/>
      <c r="D167" s="320"/>
      <c r="E167" s="320"/>
      <c r="F167" s="320"/>
      <c r="G167" s="320"/>
      <c r="H167" s="320"/>
      <c r="I167" s="320"/>
      <c r="J167" s="32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row>
    <row r="168" spans="2:46" s="327" customFormat="1" ht="21" customHeight="1" x14ac:dyDescent="0.15">
      <c r="B168" s="320"/>
      <c r="C168" s="320"/>
      <c r="D168" s="320"/>
      <c r="E168" s="320"/>
      <c r="F168" s="320"/>
      <c r="G168" s="320"/>
      <c r="H168" s="320"/>
      <c r="I168" s="320"/>
      <c r="J168" s="32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c r="AJ168" s="320"/>
      <c r="AK168" s="320"/>
      <c r="AL168" s="320"/>
      <c r="AM168" s="320"/>
      <c r="AN168" s="320"/>
      <c r="AO168" s="320"/>
      <c r="AP168" s="320"/>
      <c r="AQ168" s="320"/>
      <c r="AR168" s="320"/>
      <c r="AS168" s="320"/>
      <c r="AT168" s="320"/>
    </row>
    <row r="169" spans="2:46" s="327" customFormat="1" ht="21" customHeight="1" x14ac:dyDescent="0.15">
      <c r="B169" s="320"/>
      <c r="C169" s="320"/>
      <c r="D169" s="320"/>
      <c r="E169" s="320"/>
      <c r="F169" s="320"/>
      <c r="G169" s="320"/>
      <c r="H169" s="320"/>
      <c r="I169" s="320"/>
      <c r="J169" s="320"/>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row>
    <row r="170" spans="2:46" s="327" customFormat="1" ht="38.25" customHeight="1" x14ac:dyDescent="0.15">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row>
    <row r="171" spans="2:46" s="327" customFormat="1" ht="18" customHeight="1" x14ac:dyDescent="0.15">
      <c r="B171" s="320"/>
      <c r="C171" s="320"/>
      <c r="D171" s="320"/>
      <c r="E171" s="320"/>
      <c r="F171" s="320"/>
      <c r="G171" s="320"/>
      <c r="H171" s="320"/>
      <c r="I171" s="320"/>
      <c r="J171" s="320"/>
      <c r="K171" s="320"/>
      <c r="L171" s="320"/>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row>
    <row r="172" spans="2:46" s="327" customFormat="1" ht="18" customHeight="1" x14ac:dyDescent="0.15">
      <c r="B172" s="320"/>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row>
    <row r="173" spans="2:46" s="327" customFormat="1" ht="18" customHeight="1" x14ac:dyDescent="0.15">
      <c r="B173" s="320"/>
      <c r="C173" s="320"/>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row>
    <row r="174" spans="2:46" s="327" customFormat="1" ht="21" customHeight="1" x14ac:dyDescent="0.15">
      <c r="B174" s="320"/>
      <c r="C174" s="320"/>
      <c r="D174" s="320"/>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row>
    <row r="175" spans="2:46" s="327" customFormat="1" ht="21" customHeight="1" x14ac:dyDescent="0.15">
      <c r="B175" s="320"/>
      <c r="C175" s="320"/>
      <c r="D175" s="320"/>
      <c r="E175" s="320"/>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row>
    <row r="176" spans="2:46" s="327" customFormat="1" ht="21" customHeight="1" x14ac:dyDescent="0.15">
      <c r="B176" s="320"/>
      <c r="C176" s="320"/>
      <c r="D176" s="320"/>
      <c r="E176" s="320"/>
      <c r="F176" s="320"/>
      <c r="G176" s="320"/>
      <c r="H176" s="320"/>
      <c r="I176" s="320"/>
      <c r="J176" s="320"/>
      <c r="K176" s="320"/>
      <c r="L176" s="320"/>
      <c r="M176" s="320"/>
      <c r="N176" s="320"/>
      <c r="O176" s="320"/>
      <c r="P176" s="320"/>
      <c r="Q176" s="320"/>
      <c r="R176" s="320"/>
      <c r="S176" s="320"/>
      <c r="T176" s="320"/>
      <c r="U176" s="320"/>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row>
    <row r="177" spans="2:46" s="327" customFormat="1" ht="21" customHeight="1" x14ac:dyDescent="0.15">
      <c r="B177" s="320"/>
      <c r="C177" s="320"/>
      <c r="D177" s="320"/>
      <c r="E177" s="320"/>
      <c r="F177" s="320"/>
      <c r="G177" s="320"/>
      <c r="H177" s="320"/>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c r="AJ177" s="320"/>
      <c r="AK177" s="320"/>
      <c r="AL177" s="320"/>
      <c r="AM177" s="320"/>
      <c r="AN177" s="320"/>
      <c r="AO177" s="320"/>
      <c r="AP177" s="320"/>
      <c r="AQ177" s="320"/>
      <c r="AR177" s="320"/>
      <c r="AS177" s="320"/>
      <c r="AT177" s="320"/>
    </row>
    <row r="178" spans="2:46" s="327" customFormat="1" ht="21" customHeight="1" x14ac:dyDescent="0.15">
      <c r="B178" s="320"/>
      <c r="C178" s="320"/>
      <c r="D178" s="320"/>
      <c r="E178" s="320"/>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20"/>
      <c r="AN178" s="320"/>
      <c r="AO178" s="320"/>
      <c r="AP178" s="320"/>
      <c r="AQ178" s="320"/>
      <c r="AR178" s="320"/>
      <c r="AS178" s="320"/>
      <c r="AT178" s="320"/>
    </row>
    <row r="179" spans="2:46" s="327" customFormat="1" ht="45" customHeight="1" x14ac:dyDescent="0.15">
      <c r="B179" s="320"/>
      <c r="C179" s="320"/>
      <c r="D179" s="320"/>
      <c r="E179" s="320"/>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row>
    <row r="180" spans="2:46" s="327" customFormat="1" ht="36.950000000000003" customHeight="1" x14ac:dyDescent="0.15">
      <c r="B180" s="320"/>
      <c r="C180" s="320"/>
      <c r="D180" s="320"/>
      <c r="E180" s="320"/>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320"/>
      <c r="AT180" s="320"/>
    </row>
    <row r="181" spans="2:46" s="327" customFormat="1" ht="36.950000000000003" customHeight="1" x14ac:dyDescent="0.15">
      <c r="B181" s="320"/>
      <c r="C181" s="320"/>
      <c r="D181" s="320"/>
      <c r="E181" s="320"/>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320"/>
      <c r="AT181" s="320"/>
    </row>
    <row r="182" spans="2:46" s="327" customFormat="1" ht="36.950000000000003" customHeight="1" x14ac:dyDescent="0.15">
      <c r="B182" s="320"/>
      <c r="C182" s="320"/>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320"/>
      <c r="AT182" s="320"/>
    </row>
    <row r="183" spans="2:46" s="327" customFormat="1" ht="21" customHeight="1" x14ac:dyDescent="0.15">
      <c r="B183" s="320"/>
      <c r="C183" s="320"/>
      <c r="D183" s="320"/>
      <c r="E183" s="320"/>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320"/>
      <c r="AT183" s="320"/>
    </row>
    <row r="184" spans="2:46" s="327" customFormat="1" ht="21" customHeight="1" x14ac:dyDescent="0.15">
      <c r="B184" s="320"/>
      <c r="C184" s="320"/>
      <c r="D184" s="320"/>
      <c r="E184" s="320"/>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320"/>
      <c r="AT184" s="320"/>
    </row>
    <row r="185" spans="2:46" s="327" customFormat="1" ht="21" customHeight="1" x14ac:dyDescent="0.15">
      <c r="B185" s="320"/>
      <c r="C185" s="320"/>
      <c r="D185" s="320"/>
      <c r="E185" s="320"/>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c r="AJ185" s="320"/>
      <c r="AK185" s="320"/>
      <c r="AL185" s="320"/>
      <c r="AM185" s="320"/>
      <c r="AN185" s="320"/>
      <c r="AO185" s="320"/>
      <c r="AP185" s="320"/>
      <c r="AQ185" s="320"/>
      <c r="AR185" s="320"/>
      <c r="AS185" s="320"/>
      <c r="AT185" s="320"/>
    </row>
    <row r="186" spans="2:46" s="327" customFormat="1" ht="18" customHeight="1" x14ac:dyDescent="0.15">
      <c r="B186" s="320"/>
      <c r="C186" s="320"/>
      <c r="D186" s="320"/>
      <c r="E186" s="320"/>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320"/>
      <c r="AT186" s="320"/>
    </row>
    <row r="187" spans="2:46" s="327" customFormat="1" ht="18" customHeight="1" x14ac:dyDescent="0.15">
      <c r="B187" s="320"/>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320"/>
      <c r="AT187" s="320"/>
    </row>
    <row r="188" spans="2:46" s="327" customFormat="1" ht="18" customHeight="1" x14ac:dyDescent="0.15">
      <c r="B188" s="320"/>
      <c r="C188" s="320"/>
      <c r="D188" s="320"/>
      <c r="E188" s="320"/>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320"/>
      <c r="AT188" s="320"/>
    </row>
    <row r="189" spans="2:46" s="327" customFormat="1" ht="18" customHeight="1" x14ac:dyDescent="0.15">
      <c r="B189" s="320"/>
      <c r="C189" s="320"/>
      <c r="D189" s="320"/>
      <c r="E189" s="320"/>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0"/>
      <c r="AP189" s="320"/>
      <c r="AQ189" s="320"/>
      <c r="AR189" s="320"/>
      <c r="AS189" s="320"/>
      <c r="AT189" s="320"/>
    </row>
    <row r="190" spans="2:46" s="327" customFormat="1" ht="18" customHeight="1" x14ac:dyDescent="0.15">
      <c r="B190" s="320"/>
      <c r="C190" s="320"/>
      <c r="D190" s="320"/>
      <c r="E190" s="320"/>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320"/>
      <c r="AT190" s="320"/>
    </row>
    <row r="191" spans="2:46" s="327" customFormat="1" ht="18" customHeight="1" x14ac:dyDescent="0.15">
      <c r="B191" s="320"/>
      <c r="C191" s="320"/>
      <c r="D191" s="320"/>
      <c r="E191" s="320"/>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320"/>
      <c r="AT191" s="320"/>
    </row>
    <row r="192" spans="2:46" s="327" customFormat="1" ht="18" customHeight="1" x14ac:dyDescent="0.15">
      <c r="B192" s="320"/>
      <c r="C192" s="320"/>
      <c r="D192" s="320"/>
      <c r="E192" s="320"/>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320"/>
      <c r="AT192" s="320"/>
    </row>
    <row r="193" spans="2:46" s="327" customFormat="1" ht="18" customHeight="1" x14ac:dyDescent="0.15">
      <c r="B193" s="320"/>
      <c r="C193" s="320"/>
      <c r="D193" s="320"/>
      <c r="E193" s="320"/>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0"/>
      <c r="AP193" s="320"/>
      <c r="AQ193" s="320"/>
      <c r="AR193" s="320"/>
      <c r="AS193" s="320"/>
      <c r="AT193" s="320"/>
    </row>
    <row r="194" spans="2:46" s="327" customFormat="1" ht="36" customHeight="1" x14ac:dyDescent="0.15">
      <c r="B194" s="320"/>
      <c r="C194" s="320"/>
      <c r="D194" s="320"/>
      <c r="E194" s="320"/>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0"/>
      <c r="AP194" s="320"/>
      <c r="AQ194" s="320"/>
      <c r="AR194" s="320"/>
      <c r="AS194" s="320"/>
      <c r="AT194" s="320"/>
    </row>
    <row r="195" spans="2:46" s="327" customFormat="1" ht="18" customHeight="1" x14ac:dyDescent="0.15">
      <c r="B195" s="320"/>
      <c r="C195" s="320"/>
      <c r="D195" s="320"/>
      <c r="E195" s="320"/>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row>
    <row r="196" spans="2:46" s="327" customFormat="1" ht="18" customHeight="1" x14ac:dyDescent="0.15">
      <c r="B196" s="320"/>
      <c r="C196" s="320"/>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20"/>
      <c r="AL196" s="320"/>
      <c r="AM196" s="320"/>
      <c r="AN196" s="320"/>
      <c r="AO196" s="320"/>
      <c r="AP196" s="320"/>
      <c r="AQ196" s="320"/>
      <c r="AR196" s="320"/>
      <c r="AS196" s="320"/>
      <c r="AT196" s="320"/>
    </row>
    <row r="197" spans="2:46" s="327" customFormat="1" ht="18" customHeight="1" x14ac:dyDescent="0.15">
      <c r="B197" s="320"/>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320"/>
      <c r="AT197" s="320"/>
    </row>
    <row r="198" spans="2:46" s="327" customFormat="1" ht="18" customHeight="1" x14ac:dyDescent="0.15">
      <c r="B198" s="320"/>
      <c r="C198" s="320"/>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320"/>
      <c r="AL198" s="320"/>
      <c r="AM198" s="320"/>
      <c r="AN198" s="320"/>
      <c r="AO198" s="320"/>
      <c r="AP198" s="320"/>
      <c r="AQ198" s="320"/>
      <c r="AR198" s="320"/>
      <c r="AS198" s="320"/>
      <c r="AT198" s="320"/>
    </row>
    <row r="199" spans="2:46" s="327" customFormat="1" ht="18" customHeight="1" x14ac:dyDescent="0.15">
      <c r="B199" s="320"/>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0"/>
      <c r="AP199" s="320"/>
      <c r="AQ199" s="320"/>
      <c r="AR199" s="320"/>
      <c r="AS199" s="320"/>
      <c r="AT199" s="320"/>
    </row>
    <row r="200" spans="2:46" s="327" customFormat="1" ht="18" customHeight="1" x14ac:dyDescent="0.15">
      <c r="B200" s="320"/>
      <c r="C200" s="320"/>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0"/>
      <c r="AI200" s="320"/>
      <c r="AJ200" s="320"/>
      <c r="AK200" s="320"/>
      <c r="AL200" s="320"/>
      <c r="AM200" s="320"/>
      <c r="AN200" s="320"/>
      <c r="AO200" s="320"/>
      <c r="AP200" s="320"/>
      <c r="AQ200" s="320"/>
      <c r="AR200" s="320"/>
      <c r="AS200" s="320"/>
      <c r="AT200" s="320"/>
    </row>
    <row r="201" spans="2:46" s="327" customFormat="1" ht="18" customHeight="1" x14ac:dyDescent="0.15">
      <c r="B201" s="320"/>
      <c r="C201" s="320"/>
      <c r="D201" s="320"/>
      <c r="E201" s="320"/>
      <c r="F201" s="320"/>
      <c r="G201" s="320"/>
      <c r="H201" s="320"/>
      <c r="I201" s="320"/>
      <c r="J201" s="320"/>
      <c r="K201" s="320"/>
      <c r="L201" s="320"/>
      <c r="M201" s="320"/>
      <c r="N201" s="320"/>
      <c r="O201" s="320"/>
      <c r="P201" s="320"/>
      <c r="Q201" s="320"/>
      <c r="R201" s="320"/>
      <c r="S201" s="320"/>
      <c r="T201" s="320"/>
      <c r="U201" s="320"/>
      <c r="V201" s="320"/>
      <c r="W201" s="320"/>
      <c r="X201" s="320"/>
      <c r="Y201" s="320"/>
      <c r="Z201" s="320"/>
      <c r="AA201" s="320"/>
      <c r="AB201" s="320"/>
      <c r="AC201" s="320"/>
      <c r="AD201" s="320"/>
      <c r="AE201" s="320"/>
      <c r="AF201" s="320"/>
      <c r="AG201" s="320"/>
      <c r="AH201" s="320"/>
      <c r="AI201" s="320"/>
      <c r="AJ201" s="320"/>
      <c r="AK201" s="320"/>
      <c r="AL201" s="320"/>
      <c r="AM201" s="320"/>
      <c r="AN201" s="320"/>
      <c r="AO201" s="320"/>
      <c r="AP201" s="320"/>
      <c r="AQ201" s="320"/>
      <c r="AR201" s="320"/>
      <c r="AS201" s="320"/>
      <c r="AT201" s="320"/>
    </row>
    <row r="202" spans="2:46" s="327" customFormat="1" ht="18" customHeight="1" x14ac:dyDescent="0.15">
      <c r="B202" s="320"/>
      <c r="C202" s="320"/>
      <c r="D202" s="320"/>
      <c r="E202" s="320"/>
      <c r="F202" s="320"/>
      <c r="G202" s="320"/>
      <c r="H202" s="320"/>
      <c r="I202" s="320"/>
      <c r="J202" s="320"/>
      <c r="K202" s="320"/>
      <c r="L202" s="320"/>
      <c r="M202" s="320"/>
      <c r="N202" s="320"/>
      <c r="O202" s="320"/>
      <c r="P202" s="320"/>
      <c r="Q202" s="320"/>
      <c r="R202" s="320"/>
      <c r="S202" s="320"/>
      <c r="T202" s="320"/>
      <c r="U202" s="320"/>
      <c r="V202" s="320"/>
      <c r="W202" s="320"/>
      <c r="X202" s="320"/>
      <c r="Y202" s="320"/>
      <c r="Z202" s="320"/>
      <c r="AA202" s="320"/>
      <c r="AB202" s="320"/>
      <c r="AC202" s="320"/>
      <c r="AD202" s="320"/>
      <c r="AE202" s="320"/>
      <c r="AF202" s="320"/>
      <c r="AG202" s="320"/>
      <c r="AH202" s="320"/>
      <c r="AI202" s="320"/>
      <c r="AJ202" s="320"/>
      <c r="AK202" s="320"/>
      <c r="AL202" s="320"/>
      <c r="AM202" s="320"/>
      <c r="AN202" s="320"/>
      <c r="AO202" s="320"/>
      <c r="AP202" s="320"/>
      <c r="AQ202" s="320"/>
      <c r="AR202" s="320"/>
      <c r="AS202" s="320"/>
      <c r="AT202" s="320"/>
    </row>
    <row r="203" spans="2:46" s="327" customFormat="1" ht="18" customHeight="1" x14ac:dyDescent="0.15">
      <c r="B203" s="320"/>
      <c r="C203" s="320"/>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c r="AM203" s="320"/>
      <c r="AN203" s="320"/>
      <c r="AO203" s="320"/>
      <c r="AP203" s="320"/>
      <c r="AQ203" s="320"/>
      <c r="AR203" s="320"/>
      <c r="AS203" s="320"/>
      <c r="AT203" s="320"/>
    </row>
    <row r="204" spans="2:46" s="327" customFormat="1" ht="18" customHeight="1" x14ac:dyDescent="0.15">
      <c r="B204" s="320"/>
      <c r="C204" s="320"/>
      <c r="D204" s="320"/>
      <c r="E204" s="320"/>
      <c r="F204" s="320"/>
      <c r="G204" s="320"/>
      <c r="H204" s="320"/>
      <c r="I204" s="320"/>
      <c r="J204" s="320"/>
      <c r="K204" s="320"/>
      <c r="L204" s="320"/>
      <c r="M204" s="320"/>
      <c r="N204" s="320"/>
      <c r="O204" s="320"/>
      <c r="P204" s="320"/>
      <c r="Q204" s="320"/>
      <c r="R204" s="320"/>
      <c r="S204" s="320"/>
      <c r="T204" s="320"/>
      <c r="U204" s="320"/>
      <c r="V204" s="320"/>
      <c r="W204" s="320"/>
      <c r="X204" s="320"/>
      <c r="Y204" s="320"/>
      <c r="Z204" s="320"/>
      <c r="AA204" s="320"/>
      <c r="AB204" s="320"/>
      <c r="AC204" s="320"/>
      <c r="AD204" s="320"/>
      <c r="AE204" s="320"/>
      <c r="AF204" s="320"/>
      <c r="AG204" s="320"/>
      <c r="AH204" s="320"/>
      <c r="AI204" s="320"/>
      <c r="AJ204" s="320"/>
      <c r="AK204" s="320"/>
      <c r="AL204" s="320"/>
      <c r="AM204" s="320"/>
      <c r="AN204" s="320"/>
      <c r="AO204" s="320"/>
      <c r="AP204" s="320"/>
      <c r="AQ204" s="320"/>
      <c r="AR204" s="320"/>
      <c r="AS204" s="320"/>
      <c r="AT204" s="320"/>
    </row>
    <row r="205" spans="2:46" s="327" customFormat="1" ht="18" customHeight="1" x14ac:dyDescent="0.15">
      <c r="B205" s="320"/>
      <c r="C205" s="320"/>
      <c r="D205" s="320"/>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20"/>
      <c r="AC205" s="320"/>
      <c r="AD205" s="320"/>
      <c r="AE205" s="320"/>
      <c r="AF205" s="320"/>
      <c r="AG205" s="320"/>
      <c r="AH205" s="320"/>
      <c r="AI205" s="320"/>
      <c r="AJ205" s="320"/>
      <c r="AK205" s="320"/>
      <c r="AL205" s="320"/>
      <c r="AM205" s="320"/>
      <c r="AN205" s="320"/>
      <c r="AO205" s="320"/>
      <c r="AP205" s="320"/>
      <c r="AQ205" s="320"/>
      <c r="AR205" s="320"/>
      <c r="AS205" s="320"/>
      <c r="AT205" s="320"/>
    </row>
    <row r="206" spans="2:46" s="327" customFormat="1" ht="18" customHeight="1" x14ac:dyDescent="0.15">
      <c r="B206" s="320"/>
      <c r="C206" s="320"/>
      <c r="D206" s="320"/>
      <c r="E206" s="320"/>
      <c r="F206" s="320"/>
      <c r="G206" s="320"/>
      <c r="H206" s="320"/>
      <c r="I206" s="320"/>
      <c r="J206" s="320"/>
      <c r="K206" s="320"/>
      <c r="L206" s="320"/>
      <c r="M206" s="320"/>
      <c r="N206" s="320"/>
      <c r="O206" s="320"/>
      <c r="P206" s="320"/>
      <c r="Q206" s="320"/>
      <c r="R206" s="320"/>
      <c r="S206" s="320"/>
      <c r="T206" s="320"/>
      <c r="U206" s="320"/>
      <c r="V206" s="320"/>
      <c r="W206" s="320"/>
      <c r="X206" s="320"/>
      <c r="Y206" s="320"/>
      <c r="Z206" s="320"/>
      <c r="AA206" s="320"/>
      <c r="AB206" s="320"/>
      <c r="AC206" s="320"/>
      <c r="AD206" s="320"/>
      <c r="AE206" s="320"/>
      <c r="AF206" s="320"/>
      <c r="AG206" s="320"/>
      <c r="AH206" s="320"/>
      <c r="AI206" s="320"/>
      <c r="AJ206" s="320"/>
      <c r="AK206" s="320"/>
      <c r="AL206" s="320"/>
      <c r="AM206" s="320"/>
      <c r="AN206" s="320"/>
      <c r="AO206" s="320"/>
      <c r="AP206" s="320"/>
      <c r="AQ206" s="320"/>
      <c r="AR206" s="320"/>
      <c r="AS206" s="320"/>
      <c r="AT206" s="320"/>
    </row>
    <row r="207" spans="2:46" s="327" customFormat="1" ht="24.95" customHeight="1" x14ac:dyDescent="0.15">
      <c r="B207" s="320"/>
      <c r="C207" s="320"/>
      <c r="D207" s="320"/>
      <c r="E207" s="320"/>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0"/>
      <c r="AE207" s="320"/>
      <c r="AF207" s="320"/>
      <c r="AG207" s="320"/>
      <c r="AH207" s="320"/>
      <c r="AI207" s="320"/>
      <c r="AJ207" s="320"/>
      <c r="AK207" s="320"/>
      <c r="AL207" s="320"/>
      <c r="AM207" s="320"/>
      <c r="AN207" s="320"/>
      <c r="AO207" s="320"/>
      <c r="AP207" s="320"/>
      <c r="AQ207" s="320"/>
      <c r="AR207" s="320"/>
      <c r="AS207" s="320"/>
      <c r="AT207" s="320"/>
    </row>
    <row r="208" spans="2:46" s="327" customFormat="1" ht="24.95" customHeight="1" x14ac:dyDescent="0.15">
      <c r="B208" s="320"/>
      <c r="C208" s="320"/>
      <c r="D208" s="320"/>
      <c r="E208" s="320"/>
      <c r="F208" s="320"/>
      <c r="G208" s="320"/>
      <c r="H208" s="320"/>
      <c r="I208" s="320"/>
      <c r="J208" s="320"/>
      <c r="K208" s="320"/>
      <c r="L208" s="320"/>
      <c r="M208" s="320"/>
      <c r="N208" s="320"/>
      <c r="O208" s="320"/>
      <c r="P208" s="320"/>
      <c r="Q208" s="320"/>
      <c r="R208" s="320"/>
      <c r="S208" s="320"/>
      <c r="T208" s="320"/>
      <c r="U208" s="320"/>
      <c r="V208" s="320"/>
      <c r="W208" s="320"/>
      <c r="X208" s="320"/>
      <c r="Y208" s="320"/>
      <c r="Z208" s="320"/>
      <c r="AA208" s="320"/>
      <c r="AB208" s="320"/>
      <c r="AC208" s="320"/>
      <c r="AD208" s="320"/>
      <c r="AE208" s="320"/>
      <c r="AF208" s="320"/>
      <c r="AG208" s="320"/>
      <c r="AH208" s="320"/>
      <c r="AI208" s="320"/>
      <c r="AJ208" s="320"/>
      <c r="AK208" s="320"/>
      <c r="AL208" s="320"/>
      <c r="AM208" s="320"/>
      <c r="AN208" s="320"/>
      <c r="AO208" s="320"/>
      <c r="AP208" s="320"/>
      <c r="AQ208" s="320"/>
      <c r="AR208" s="320"/>
      <c r="AS208" s="320"/>
      <c r="AT208" s="320"/>
    </row>
    <row r="209" spans="2:46" s="327" customFormat="1" ht="24.95" customHeight="1" x14ac:dyDescent="0.15">
      <c r="B209" s="320"/>
      <c r="C209" s="320"/>
      <c r="D209" s="320"/>
      <c r="E209" s="320"/>
      <c r="F209" s="320"/>
      <c r="G209" s="320"/>
      <c r="H209" s="320"/>
      <c r="I209" s="320"/>
      <c r="J209" s="320"/>
      <c r="K209" s="320"/>
      <c r="L209" s="320"/>
      <c r="M209" s="320"/>
      <c r="N209" s="320"/>
      <c r="O209" s="320"/>
      <c r="P209" s="320"/>
      <c r="Q209" s="320"/>
      <c r="R209" s="320"/>
      <c r="S209" s="320"/>
      <c r="T209" s="320"/>
      <c r="U209" s="320"/>
      <c r="V209" s="320"/>
      <c r="W209" s="320"/>
      <c r="X209" s="320"/>
      <c r="Y209" s="320"/>
      <c r="Z209" s="320"/>
      <c r="AA209" s="320"/>
      <c r="AB209" s="320"/>
      <c r="AC209" s="320"/>
      <c r="AD209" s="320"/>
      <c r="AE209" s="320"/>
      <c r="AF209" s="320"/>
      <c r="AG209" s="320"/>
      <c r="AH209" s="320"/>
      <c r="AI209" s="320"/>
      <c r="AJ209" s="320"/>
      <c r="AK209" s="320"/>
      <c r="AL209" s="320"/>
      <c r="AM209" s="320"/>
      <c r="AN209" s="320"/>
      <c r="AO209" s="320"/>
      <c r="AP209" s="320"/>
      <c r="AQ209" s="320"/>
      <c r="AR209" s="320"/>
      <c r="AS209" s="320"/>
      <c r="AT209" s="320"/>
    </row>
    <row r="210" spans="2:46" ht="18" customHeight="1" x14ac:dyDescent="0.15"/>
    <row r="211" spans="2:46" ht="18" customHeight="1" x14ac:dyDescent="0.15"/>
    <row r="212" spans="2:46" ht="18" customHeight="1" x14ac:dyDescent="0.15"/>
  </sheetData>
  <sheetProtection password="9DFD" sheet="1" selectLockedCells="1"/>
  <mergeCells count="879">
    <mergeCell ref="BN108:BN110"/>
    <mergeCell ref="BO108:BO110"/>
    <mergeCell ref="BP108:BP110"/>
    <mergeCell ref="BQ108:BQ110"/>
    <mergeCell ref="BN16:BN18"/>
    <mergeCell ref="BO16:BO18"/>
    <mergeCell ref="BP16:BP18"/>
    <mergeCell ref="BQ16:BQ18"/>
    <mergeCell ref="BN102:BN104"/>
    <mergeCell ref="BO102:BO104"/>
    <mergeCell ref="BP102:BP104"/>
    <mergeCell ref="BQ102:BQ104"/>
    <mergeCell ref="BN105:BN107"/>
    <mergeCell ref="BO105:BO107"/>
    <mergeCell ref="BP105:BP107"/>
    <mergeCell ref="BQ105:BQ107"/>
    <mergeCell ref="BN96:BN98"/>
    <mergeCell ref="BO96:BO98"/>
    <mergeCell ref="BP96:BP98"/>
    <mergeCell ref="BQ96:BQ98"/>
    <mergeCell ref="BN99:BN101"/>
    <mergeCell ref="BO99:BO101"/>
    <mergeCell ref="BP99:BP101"/>
    <mergeCell ref="BQ99:BQ101"/>
    <mergeCell ref="BN90:BN92"/>
    <mergeCell ref="BO90:BO92"/>
    <mergeCell ref="BP90:BP92"/>
    <mergeCell ref="BQ90:BQ92"/>
    <mergeCell ref="BN93:BN95"/>
    <mergeCell ref="BO93:BO95"/>
    <mergeCell ref="BP93:BP95"/>
    <mergeCell ref="BQ93:BQ95"/>
    <mergeCell ref="BN83:BN85"/>
    <mergeCell ref="BO83:BO85"/>
    <mergeCell ref="BP83:BP85"/>
    <mergeCell ref="BQ83:BQ85"/>
    <mergeCell ref="BN87:BN89"/>
    <mergeCell ref="BO87:BO89"/>
    <mergeCell ref="BP87:BP89"/>
    <mergeCell ref="BQ87:BQ89"/>
    <mergeCell ref="BN77:BN79"/>
    <mergeCell ref="BO77:BO79"/>
    <mergeCell ref="BP77:BP79"/>
    <mergeCell ref="BQ77:BQ79"/>
    <mergeCell ref="BN80:BN82"/>
    <mergeCell ref="BO80:BO82"/>
    <mergeCell ref="BP80:BP82"/>
    <mergeCell ref="BQ80:BQ82"/>
    <mergeCell ref="BN71:BN73"/>
    <mergeCell ref="BO71:BO73"/>
    <mergeCell ref="BP71:BP73"/>
    <mergeCell ref="BQ71:BQ73"/>
    <mergeCell ref="BN74:BN76"/>
    <mergeCell ref="BO74:BO76"/>
    <mergeCell ref="BP74:BP76"/>
    <mergeCell ref="BQ74:BQ76"/>
    <mergeCell ref="BN64:BN66"/>
    <mergeCell ref="BO64:BO66"/>
    <mergeCell ref="BP64:BP66"/>
    <mergeCell ref="BQ64:BQ66"/>
    <mergeCell ref="BN67:BN69"/>
    <mergeCell ref="BO67:BO69"/>
    <mergeCell ref="BP67:BP69"/>
    <mergeCell ref="BQ67:BQ69"/>
    <mergeCell ref="BN58:BN60"/>
    <mergeCell ref="BO58:BO60"/>
    <mergeCell ref="BP58:BP60"/>
    <mergeCell ref="BQ58:BQ60"/>
    <mergeCell ref="BN61:BN63"/>
    <mergeCell ref="BO61:BO63"/>
    <mergeCell ref="BP61:BP63"/>
    <mergeCell ref="BQ61:BQ63"/>
    <mergeCell ref="BN52:BN54"/>
    <mergeCell ref="BO52:BO54"/>
    <mergeCell ref="BP52:BP54"/>
    <mergeCell ref="BQ52:BQ54"/>
    <mergeCell ref="BN55:BN57"/>
    <mergeCell ref="BO55:BO57"/>
    <mergeCell ref="BP55:BP57"/>
    <mergeCell ref="BQ55:BQ57"/>
    <mergeCell ref="BN44:BN46"/>
    <mergeCell ref="BO44:BO46"/>
    <mergeCell ref="BP44:BP46"/>
    <mergeCell ref="BQ44:BQ46"/>
    <mergeCell ref="BN47:BN49"/>
    <mergeCell ref="BO47:BO49"/>
    <mergeCell ref="BP47:BP49"/>
    <mergeCell ref="BQ47:BQ49"/>
    <mergeCell ref="BN38:BN40"/>
    <mergeCell ref="BO38:BO40"/>
    <mergeCell ref="BP38:BP40"/>
    <mergeCell ref="BQ38:BQ40"/>
    <mergeCell ref="BN41:BN43"/>
    <mergeCell ref="BO41:BO43"/>
    <mergeCell ref="BP41:BP43"/>
    <mergeCell ref="BQ41:BQ43"/>
    <mergeCell ref="BN31:BN33"/>
    <mergeCell ref="BO31:BO33"/>
    <mergeCell ref="BP31:BP33"/>
    <mergeCell ref="BQ31:BQ33"/>
    <mergeCell ref="BN35:BN37"/>
    <mergeCell ref="BO35:BO37"/>
    <mergeCell ref="BP35:BP37"/>
    <mergeCell ref="BQ35:BQ37"/>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13:BQ14"/>
    <mergeCell ref="AK28:AK30"/>
    <mergeCell ref="AO19:AO21"/>
    <mergeCell ref="AO16:AO18"/>
    <mergeCell ref="AQ19:AQ21"/>
    <mergeCell ref="AR19:AR21"/>
    <mergeCell ref="AK22:AK24"/>
    <mergeCell ref="AK25:AK27"/>
    <mergeCell ref="AP19:AP21"/>
    <mergeCell ref="AO22:AO24"/>
    <mergeCell ref="AW28:AW30"/>
    <mergeCell ref="AK13:AK14"/>
    <mergeCell ref="AK16:AK18"/>
    <mergeCell ref="AK19:AK21"/>
    <mergeCell ref="AT16:AT18"/>
    <mergeCell ref="AS13:AS14"/>
    <mergeCell ref="AQ22:AQ24"/>
    <mergeCell ref="AN25:AN27"/>
    <mergeCell ref="AR25:AR27"/>
    <mergeCell ref="AW19:AW21"/>
    <mergeCell ref="AW22:AW24"/>
    <mergeCell ref="AW25:AW27"/>
    <mergeCell ref="AS19:AS21"/>
    <mergeCell ref="AV19:AV21"/>
    <mergeCell ref="AT28:AT30"/>
    <mergeCell ref="AS28:AS30"/>
    <mergeCell ref="AM28:AM30"/>
    <mergeCell ref="AL19:AL21"/>
    <mergeCell ref="AL22:AL24"/>
    <mergeCell ref="AN19:AN21"/>
    <mergeCell ref="AN22:AN24"/>
    <mergeCell ref="AV22:AV24"/>
    <mergeCell ref="AV25:AV27"/>
    <mergeCell ref="AT19:AT21"/>
    <mergeCell ref="AT22:AT24"/>
    <mergeCell ref="B2:H3"/>
    <mergeCell ref="B13:B14"/>
    <mergeCell ref="C13:H14"/>
    <mergeCell ref="B16:B18"/>
    <mergeCell ref="I13:T14"/>
    <mergeCell ref="AA5:AE10"/>
    <mergeCell ref="B6:J6"/>
    <mergeCell ref="K6:T6"/>
    <mergeCell ref="Y10:Z10"/>
    <mergeCell ref="B5:J5"/>
    <mergeCell ref="K5:M5"/>
    <mergeCell ref="O5:P5"/>
    <mergeCell ref="R5:S5"/>
    <mergeCell ref="B7:J7"/>
    <mergeCell ref="K7:M7"/>
    <mergeCell ref="N7:T7"/>
    <mergeCell ref="B8:J8"/>
    <mergeCell ref="K8:T8"/>
    <mergeCell ref="B9:J9"/>
    <mergeCell ref="K9:T9"/>
    <mergeCell ref="B10:J10"/>
    <mergeCell ref="K10:T10"/>
    <mergeCell ref="U13:AF14"/>
    <mergeCell ref="AF5:AF10"/>
    <mergeCell ref="F31:H33"/>
    <mergeCell ref="B31:B33"/>
    <mergeCell ref="B25:B27"/>
    <mergeCell ref="B28:B30"/>
    <mergeCell ref="F25:H27"/>
    <mergeCell ref="F28:H30"/>
    <mergeCell ref="C16:E33"/>
    <mergeCell ref="B22:B24"/>
    <mergeCell ref="B19:B21"/>
    <mergeCell ref="F16:H24"/>
    <mergeCell ref="I16:T18"/>
    <mergeCell ref="U16:AF18"/>
    <mergeCell ref="AI25:AI27"/>
    <mergeCell ref="AS25:AS27"/>
    <mergeCell ref="AM25:AM27"/>
    <mergeCell ref="AO25:AO27"/>
    <mergeCell ref="AM22:AM24"/>
    <mergeCell ref="AN16:AN18"/>
    <mergeCell ref="AM16:AM18"/>
    <mergeCell ref="AQ16:AQ18"/>
    <mergeCell ref="AR16:AR18"/>
    <mergeCell ref="AS16:AS18"/>
    <mergeCell ref="I22:T24"/>
    <mergeCell ref="U22:AF24"/>
    <mergeCell ref="AG22:AG24"/>
    <mergeCell ref="AH22:AH24"/>
    <mergeCell ref="I19:T21"/>
    <mergeCell ref="U19:AF21"/>
    <mergeCell ref="AG19:AG21"/>
    <mergeCell ref="AH19:AH21"/>
    <mergeCell ref="AI19:AI21"/>
    <mergeCell ref="AI22:AI24"/>
    <mergeCell ref="AZ16:AZ18"/>
    <mergeCell ref="AP25:AP27"/>
    <mergeCell ref="AO28:AO30"/>
    <mergeCell ref="AP28:AP30"/>
    <mergeCell ref="AR28:AR30"/>
    <mergeCell ref="AQ28:AQ30"/>
    <mergeCell ref="AS22:AS24"/>
    <mergeCell ref="AP22:AP24"/>
    <mergeCell ref="AR22:AR24"/>
    <mergeCell ref="AY19:AY21"/>
    <mergeCell ref="AZ19:AZ21"/>
    <mergeCell ref="AZ22:AZ24"/>
    <mergeCell ref="AY22:AY24"/>
    <mergeCell ref="AX16:AX18"/>
    <mergeCell ref="AP16:AP18"/>
    <mergeCell ref="AW16:AW18"/>
    <mergeCell ref="AV16:AV18"/>
    <mergeCell ref="AY16:AY18"/>
    <mergeCell ref="AX19:AX21"/>
    <mergeCell ref="AX22:AX24"/>
    <mergeCell ref="AX25:AX27"/>
    <mergeCell ref="AX28:AX30"/>
    <mergeCell ref="AT25:AT27"/>
    <mergeCell ref="AV28:AV30"/>
    <mergeCell ref="AY31:AY33"/>
    <mergeCell ref="AZ31:AZ33"/>
    <mergeCell ref="AZ25:AZ27"/>
    <mergeCell ref="AY25:AY27"/>
    <mergeCell ref="AY28:AY30"/>
    <mergeCell ref="AZ28:AZ30"/>
    <mergeCell ref="AS108:AS110"/>
    <mergeCell ref="AT108:AT110"/>
    <mergeCell ref="AZ108:AZ110"/>
    <mergeCell ref="AY64:AY66"/>
    <mergeCell ref="AZ64:AZ66"/>
    <mergeCell ref="AZ61:AZ63"/>
    <mergeCell ref="AT47:AT49"/>
    <mergeCell ref="AV47:AV49"/>
    <mergeCell ref="AW47:AW49"/>
    <mergeCell ref="AX47:AX49"/>
    <mergeCell ref="AZ47:AZ49"/>
    <mergeCell ref="AY55:AY57"/>
    <mergeCell ref="AZ41:AZ43"/>
    <mergeCell ref="AV44:AV46"/>
    <mergeCell ref="AW44:AW46"/>
    <mergeCell ref="AX44:AX46"/>
    <mergeCell ref="AY44:AY46"/>
    <mergeCell ref="AZ44:AZ46"/>
    <mergeCell ref="B99:B101"/>
    <mergeCell ref="B102:B104"/>
    <mergeCell ref="B96:B98"/>
    <mergeCell ref="F96:H98"/>
    <mergeCell ref="AR108:AR110"/>
    <mergeCell ref="AV108:AV110"/>
    <mergeCell ref="AW108:AW110"/>
    <mergeCell ref="AX108:AX110"/>
    <mergeCell ref="AH108:AH110"/>
    <mergeCell ref="AI108:AI110"/>
    <mergeCell ref="AK108:AK110"/>
    <mergeCell ref="AL108:AL110"/>
    <mergeCell ref="AM108:AM110"/>
    <mergeCell ref="AN108:AN110"/>
    <mergeCell ref="AI96:AI98"/>
    <mergeCell ref="AG96:AG98"/>
    <mergeCell ref="AH96:AH98"/>
    <mergeCell ref="AL96:AL98"/>
    <mergeCell ref="AG102:AG104"/>
    <mergeCell ref="AL99:AL101"/>
    <mergeCell ref="C96:E98"/>
    <mergeCell ref="C99:E107"/>
    <mergeCell ref="AK102:AK104"/>
    <mergeCell ref="I99:T101"/>
    <mergeCell ref="AX96:AX98"/>
    <mergeCell ref="AY96:AY98"/>
    <mergeCell ref="I90:T92"/>
    <mergeCell ref="AW96:AW98"/>
    <mergeCell ref="AG90:AG92"/>
    <mergeCell ref="AH90:AH92"/>
    <mergeCell ref="AG93:AG95"/>
    <mergeCell ref="AH93:AH95"/>
    <mergeCell ref="AL93:AL95"/>
    <mergeCell ref="U90:AF92"/>
    <mergeCell ref="U93:AF95"/>
    <mergeCell ref="AM90:AM92"/>
    <mergeCell ref="AN90:AN92"/>
    <mergeCell ref="AO90:AO92"/>
    <mergeCell ref="AP90:AP92"/>
    <mergeCell ref="AL90:AL92"/>
    <mergeCell ref="AK93:AK95"/>
    <mergeCell ref="AM93:AM95"/>
    <mergeCell ref="AN93:AN95"/>
    <mergeCell ref="AO93:AO95"/>
    <mergeCell ref="AP93:AP95"/>
    <mergeCell ref="U99:AF101"/>
    <mergeCell ref="AY99:AY101"/>
    <mergeCell ref="AX99:AX101"/>
    <mergeCell ref="I102:T104"/>
    <mergeCell ref="U102:AF104"/>
    <mergeCell ref="F99:H101"/>
    <mergeCell ref="F102:H107"/>
    <mergeCell ref="BB97:BD97"/>
    <mergeCell ref="BB98:BC98"/>
    <mergeCell ref="AK96:AK98"/>
    <mergeCell ref="AN96:AN98"/>
    <mergeCell ref="AO96:AO98"/>
    <mergeCell ref="AS96:AS98"/>
    <mergeCell ref="I96:T98"/>
    <mergeCell ref="U96:AF98"/>
    <mergeCell ref="AZ105:AZ107"/>
    <mergeCell ref="AR96:AR98"/>
    <mergeCell ref="AM96:AM98"/>
    <mergeCell ref="AZ99:AZ101"/>
    <mergeCell ref="AZ102:AZ104"/>
    <mergeCell ref="AM99:AM101"/>
    <mergeCell ref="AW102:AW104"/>
    <mergeCell ref="AX102:AX104"/>
    <mergeCell ref="AY102:AY104"/>
    <mergeCell ref="AZ96:AZ98"/>
    <mergeCell ref="AP96:AP98"/>
    <mergeCell ref="AQ96:AQ98"/>
    <mergeCell ref="AZ67:AZ69"/>
    <mergeCell ref="AZ77:AZ79"/>
    <mergeCell ref="AG80:AG82"/>
    <mergeCell ref="AH80:AH82"/>
    <mergeCell ref="AY77:AY79"/>
    <mergeCell ref="F80:H85"/>
    <mergeCell ref="AZ71:AZ73"/>
    <mergeCell ref="AI77:AI79"/>
    <mergeCell ref="AK77:AK79"/>
    <mergeCell ref="AL74:AL76"/>
    <mergeCell ref="AM74:AM76"/>
    <mergeCell ref="AN74:AN76"/>
    <mergeCell ref="AL77:AL79"/>
    <mergeCell ref="AY83:AY85"/>
    <mergeCell ref="AZ83:AZ85"/>
    <mergeCell ref="AW80:AW82"/>
    <mergeCell ref="AT83:AT85"/>
    <mergeCell ref="AW83:AW85"/>
    <mergeCell ref="AX83:AX85"/>
    <mergeCell ref="AS83:AS85"/>
    <mergeCell ref="AY80:AY82"/>
    <mergeCell ref="AY67:AY69"/>
    <mergeCell ref="AH67:AH69"/>
    <mergeCell ref="AV71:AV73"/>
    <mergeCell ref="AY61:AY63"/>
    <mergeCell ref="AW61:AW63"/>
    <mergeCell ref="AK80:AK82"/>
    <mergeCell ref="AK74:AK76"/>
    <mergeCell ref="U80:AF82"/>
    <mergeCell ref="I83:T85"/>
    <mergeCell ref="AY71:AY73"/>
    <mergeCell ref="AQ71:AQ73"/>
    <mergeCell ref="AR71:AR73"/>
    <mergeCell ref="AS71:AS73"/>
    <mergeCell ref="AT71:AT73"/>
    <mergeCell ref="AL67:AL69"/>
    <mergeCell ref="AM67:AM69"/>
    <mergeCell ref="AM77:AM79"/>
    <mergeCell ref="AL71:AL73"/>
    <mergeCell ref="AM71:AM73"/>
    <mergeCell ref="AT67:AT69"/>
    <mergeCell ref="AV67:AV69"/>
    <mergeCell ref="AS67:AS69"/>
    <mergeCell ref="AT61:AT63"/>
    <mergeCell ref="AV61:AV63"/>
    <mergeCell ref="AK61:AK63"/>
    <mergeCell ref="AL61:AL63"/>
    <mergeCell ref="AM61:AM63"/>
    <mergeCell ref="AN61:AN63"/>
    <mergeCell ref="AP64:AP66"/>
    <mergeCell ref="AQ64:AQ66"/>
    <mergeCell ref="AR64:AR66"/>
    <mergeCell ref="AS64:AS66"/>
    <mergeCell ref="AP61:AP63"/>
    <mergeCell ref="AQ61:AQ63"/>
    <mergeCell ref="AR61:AR63"/>
    <mergeCell ref="AS61:AS63"/>
    <mergeCell ref="AY58:AY60"/>
    <mergeCell ref="AZ58:AZ60"/>
    <mergeCell ref="B61:B63"/>
    <mergeCell ref="F61:H63"/>
    <mergeCell ref="I61:T63"/>
    <mergeCell ref="U61:AF63"/>
    <mergeCell ref="AG61:AG63"/>
    <mergeCell ref="AH61:AH63"/>
    <mergeCell ref="AI61:AI63"/>
    <mergeCell ref="B58:B60"/>
    <mergeCell ref="I58:T60"/>
    <mergeCell ref="U58:AF60"/>
    <mergeCell ref="AG58:AG60"/>
    <mergeCell ref="AH58:AH60"/>
    <mergeCell ref="AI58:AI60"/>
    <mergeCell ref="C52:E69"/>
    <mergeCell ref="F55:H60"/>
    <mergeCell ref="B52:B54"/>
    <mergeCell ref="AH52:AH54"/>
    <mergeCell ref="AZ55:AZ57"/>
    <mergeCell ref="AZ52:AZ54"/>
    <mergeCell ref="AW55:AW57"/>
    <mergeCell ref="AX55:AX57"/>
    <mergeCell ref="B67:B69"/>
    <mergeCell ref="B83:B85"/>
    <mergeCell ref="I74:T76"/>
    <mergeCell ref="U74:AF76"/>
    <mergeCell ref="F71:H76"/>
    <mergeCell ref="AH87:AH89"/>
    <mergeCell ref="AI90:AI92"/>
    <mergeCell ref="AI87:AI89"/>
    <mergeCell ref="F90:H92"/>
    <mergeCell ref="I71:T73"/>
    <mergeCell ref="B80:B82"/>
    <mergeCell ref="U83:AF85"/>
    <mergeCell ref="B90:B92"/>
    <mergeCell ref="C87:E95"/>
    <mergeCell ref="B87:B89"/>
    <mergeCell ref="F87:H89"/>
    <mergeCell ref="B93:B95"/>
    <mergeCell ref="I87:T89"/>
    <mergeCell ref="U87:AF89"/>
    <mergeCell ref="AG87:AG89"/>
    <mergeCell ref="AI74:AI76"/>
    <mergeCell ref="I80:T82"/>
    <mergeCell ref="F93:H95"/>
    <mergeCell ref="I93:T95"/>
    <mergeCell ref="AI93:AI95"/>
    <mergeCell ref="AO58:AO60"/>
    <mergeCell ref="I67:T69"/>
    <mergeCell ref="U67:AF69"/>
    <mergeCell ref="AG67:AG69"/>
    <mergeCell ref="AN67:AN69"/>
    <mergeCell ref="AO61:AO63"/>
    <mergeCell ref="B74:B76"/>
    <mergeCell ref="B77:B79"/>
    <mergeCell ref="F77:H79"/>
    <mergeCell ref="B64:B66"/>
    <mergeCell ref="F64:H69"/>
    <mergeCell ref="I64:T66"/>
    <mergeCell ref="U64:AF66"/>
    <mergeCell ref="AG64:AG66"/>
    <mergeCell ref="AH64:AH66"/>
    <mergeCell ref="AO64:AO66"/>
    <mergeCell ref="AI64:AI66"/>
    <mergeCell ref="AI67:AI69"/>
    <mergeCell ref="AK67:AK69"/>
    <mergeCell ref="AM58:AM60"/>
    <mergeCell ref="AN58:AN60"/>
    <mergeCell ref="AL64:AL66"/>
    <mergeCell ref="AM64:AM66"/>
    <mergeCell ref="AN64:AN66"/>
    <mergeCell ref="I77:T79"/>
    <mergeCell ref="U77:AF79"/>
    <mergeCell ref="AG77:AG79"/>
    <mergeCell ref="AH77:AH79"/>
    <mergeCell ref="AN77:AN79"/>
    <mergeCell ref="AP71:AP73"/>
    <mergeCell ref="AG74:AG76"/>
    <mergeCell ref="AG71:AG73"/>
    <mergeCell ref="AH71:AH73"/>
    <mergeCell ref="AI71:AI73"/>
    <mergeCell ref="AK71:AK73"/>
    <mergeCell ref="AO71:AO73"/>
    <mergeCell ref="AN71:AN73"/>
    <mergeCell ref="U71:AF73"/>
    <mergeCell ref="AX41:AX43"/>
    <mergeCell ref="AP41:AP43"/>
    <mergeCell ref="AR83:AR85"/>
    <mergeCell ref="AV52:AV54"/>
    <mergeCell ref="U44:AF46"/>
    <mergeCell ref="AG44:AG46"/>
    <mergeCell ref="AH44:AH46"/>
    <mergeCell ref="AI44:AI46"/>
    <mergeCell ref="AK41:AK43"/>
    <mergeCell ref="AN52:AN54"/>
    <mergeCell ref="AN47:AN49"/>
    <mergeCell ref="AH47:AH49"/>
    <mergeCell ref="AK52:AK54"/>
    <mergeCell ref="AL52:AL54"/>
    <mergeCell ref="AM52:AM54"/>
    <mergeCell ref="AM44:AM46"/>
    <mergeCell ref="AI47:AI49"/>
    <mergeCell ref="AK47:AK49"/>
    <mergeCell ref="AL47:AL49"/>
    <mergeCell ref="AP55:AP57"/>
    <mergeCell ref="AQ55:AQ57"/>
    <mergeCell ref="AT41:AT43"/>
    <mergeCell ref="AV41:AV43"/>
    <mergeCell ref="AG47:AG49"/>
    <mergeCell ref="AK6:AT10"/>
    <mergeCell ref="AW41:AW43"/>
    <mergeCell ref="AR44:AR46"/>
    <mergeCell ref="AS44:AS46"/>
    <mergeCell ref="AT44:AT46"/>
    <mergeCell ref="AR38:AR40"/>
    <mergeCell ref="AQ52:AQ54"/>
    <mergeCell ref="AS52:AS54"/>
    <mergeCell ref="AT52:AT54"/>
    <mergeCell ref="AV13:AZ14"/>
    <mergeCell ref="AY52:AY54"/>
    <mergeCell ref="AY47:AY49"/>
    <mergeCell ref="AW38:AW40"/>
    <mergeCell ref="AQ35:AQ37"/>
    <mergeCell ref="AS35:AS37"/>
    <mergeCell ref="AT35:AT37"/>
    <mergeCell ref="AS38:AS40"/>
    <mergeCell ref="AT38:AT40"/>
    <mergeCell ref="AX35:AX37"/>
    <mergeCell ref="AY35:AY37"/>
    <mergeCell ref="AX38:AX40"/>
    <mergeCell ref="AY38:AY40"/>
    <mergeCell ref="AZ35:AZ37"/>
    <mergeCell ref="AZ38:AZ40"/>
    <mergeCell ref="AW52:AW54"/>
    <mergeCell ref="AV38:AV40"/>
    <mergeCell ref="AG13:AG14"/>
    <mergeCell ref="AH13:AH14"/>
    <mergeCell ref="AL13:AL14"/>
    <mergeCell ref="AM19:AM21"/>
    <mergeCell ref="AG16:AG18"/>
    <mergeCell ref="AH16:AH18"/>
    <mergeCell ref="AI16:AI18"/>
    <mergeCell ref="AN28:AN30"/>
    <mergeCell ref="AL25:AL27"/>
    <mergeCell ref="AL28:AL30"/>
    <mergeCell ref="AP13:AP14"/>
    <mergeCell ref="AO13:AO14"/>
    <mergeCell ref="AN13:AN14"/>
    <mergeCell ref="AI13:AI14"/>
    <mergeCell ref="AM13:AM14"/>
    <mergeCell ref="AT13:AT14"/>
    <mergeCell ref="AQ13:AQ14"/>
    <mergeCell ref="AR13:AR14"/>
    <mergeCell ref="AK44:AK46"/>
    <mergeCell ref="AR52:AR54"/>
    <mergeCell ref="AQ25:AQ27"/>
    <mergeCell ref="AL16:AL18"/>
    <mergeCell ref="AL35:AL37"/>
    <mergeCell ref="AM35:AM37"/>
    <mergeCell ref="I52:T54"/>
    <mergeCell ref="AX31:AX33"/>
    <mergeCell ref="I31:T33"/>
    <mergeCell ref="U31:AF33"/>
    <mergeCell ref="AG31:AG33"/>
    <mergeCell ref="AH31:AH33"/>
    <mergeCell ref="AN31:AN33"/>
    <mergeCell ref="AM31:AM33"/>
    <mergeCell ref="AW31:AW33"/>
    <mergeCell ref="AO31:AO33"/>
    <mergeCell ref="AQ31:AQ33"/>
    <mergeCell ref="AK31:AK33"/>
    <mergeCell ref="AT31:AT33"/>
    <mergeCell ref="AV31:AV33"/>
    <mergeCell ref="AR31:AR33"/>
    <mergeCell ref="AS31:AS33"/>
    <mergeCell ref="AL31:AL33"/>
    <mergeCell ref="AP31:AP33"/>
    <mergeCell ref="I44:T46"/>
    <mergeCell ref="AX52:AX54"/>
    <mergeCell ref="I47:T49"/>
    <mergeCell ref="U47:AF49"/>
    <mergeCell ref="AR55:AR57"/>
    <mergeCell ref="AO55:AO57"/>
    <mergeCell ref="I25:T27"/>
    <mergeCell ref="U25:AF27"/>
    <mergeCell ref="I28:T30"/>
    <mergeCell ref="U28:AF30"/>
    <mergeCell ref="AG28:AG30"/>
    <mergeCell ref="AI28:AI30"/>
    <mergeCell ref="AI31:AI33"/>
    <mergeCell ref="AL41:AL43"/>
    <mergeCell ref="AM41:AM43"/>
    <mergeCell ref="AI41:AI43"/>
    <mergeCell ref="I38:T40"/>
    <mergeCell ref="U38:AF40"/>
    <mergeCell ref="AG38:AG40"/>
    <mergeCell ref="AH38:AH40"/>
    <mergeCell ref="AI38:AI40"/>
    <mergeCell ref="AK38:AK40"/>
    <mergeCell ref="AL38:AL40"/>
    <mergeCell ref="AH28:AH30"/>
    <mergeCell ref="AG25:AG27"/>
    <mergeCell ref="AH25:AH27"/>
    <mergeCell ref="AN41:AN43"/>
    <mergeCell ref="AL44:AL46"/>
    <mergeCell ref="F52:H54"/>
    <mergeCell ref="U52:AF54"/>
    <mergeCell ref="AG52:AG54"/>
    <mergeCell ref="I50:AF50"/>
    <mergeCell ref="I55:T57"/>
    <mergeCell ref="AT55:AT57"/>
    <mergeCell ref="AS55:AS57"/>
    <mergeCell ref="AX58:AX60"/>
    <mergeCell ref="AP58:AP60"/>
    <mergeCell ref="AQ58:AQ60"/>
    <mergeCell ref="AR58:AR60"/>
    <mergeCell ref="AS58:AS60"/>
    <mergeCell ref="AW58:AW60"/>
    <mergeCell ref="AV55:AV57"/>
    <mergeCell ref="AK58:AK60"/>
    <mergeCell ref="AL58:AL60"/>
    <mergeCell ref="AN55:AN57"/>
    <mergeCell ref="U55:AF57"/>
    <mergeCell ref="AG55:AG57"/>
    <mergeCell ref="AH55:AH57"/>
    <mergeCell ref="AI55:AI57"/>
    <mergeCell ref="AK55:AK57"/>
    <mergeCell ref="AL55:AL57"/>
    <mergeCell ref="AM55:AM57"/>
    <mergeCell ref="AI52:AI54"/>
    <mergeCell ref="AM47:AM49"/>
    <mergeCell ref="AQ44:AQ46"/>
    <mergeCell ref="AP52:AP54"/>
    <mergeCell ref="AO52:AO54"/>
    <mergeCell ref="AQ41:AQ43"/>
    <mergeCell ref="AS47:AS49"/>
    <mergeCell ref="AO41:AO43"/>
    <mergeCell ref="AO47:AO49"/>
    <mergeCell ref="AP47:AP49"/>
    <mergeCell ref="AO44:AO46"/>
    <mergeCell ref="AP44:AP46"/>
    <mergeCell ref="AV58:AV60"/>
    <mergeCell ref="AX61:AX63"/>
    <mergeCell ref="AR47:AR49"/>
    <mergeCell ref="AN35:AN37"/>
    <mergeCell ref="AI35:AI37"/>
    <mergeCell ref="AK35:AK37"/>
    <mergeCell ref="B38:B40"/>
    <mergeCell ref="F38:H40"/>
    <mergeCell ref="AO38:AO40"/>
    <mergeCell ref="AP38:AP40"/>
    <mergeCell ref="AQ38:AQ40"/>
    <mergeCell ref="AR35:AR37"/>
    <mergeCell ref="AM38:AM40"/>
    <mergeCell ref="AN38:AN40"/>
    <mergeCell ref="AG35:AG37"/>
    <mergeCell ref="AH35:AH37"/>
    <mergeCell ref="AO35:AO37"/>
    <mergeCell ref="AP35:AP37"/>
    <mergeCell ref="B47:B49"/>
    <mergeCell ref="F47:H49"/>
    <mergeCell ref="AQ47:AQ49"/>
    <mergeCell ref="AN44:AN46"/>
    <mergeCell ref="AR41:AR43"/>
    <mergeCell ref="AS41:AS43"/>
    <mergeCell ref="AV35:AV37"/>
    <mergeCell ref="AW35:AW37"/>
    <mergeCell ref="AY74:AY76"/>
    <mergeCell ref="AZ74:AZ76"/>
    <mergeCell ref="AX74:AX76"/>
    <mergeCell ref="AO77:AO79"/>
    <mergeCell ref="AW74:AW76"/>
    <mergeCell ref="AP74:AP76"/>
    <mergeCell ref="AQ74:AQ76"/>
    <mergeCell ref="AR74:AR76"/>
    <mergeCell ref="AV74:AV76"/>
    <mergeCell ref="AP77:AP79"/>
    <mergeCell ref="AQ77:AQ79"/>
    <mergeCell ref="AO67:AO69"/>
    <mergeCell ref="AP67:AP69"/>
    <mergeCell ref="AQ67:AQ69"/>
    <mergeCell ref="AR67:AR69"/>
    <mergeCell ref="AO74:AO76"/>
    <mergeCell ref="AY41:AY43"/>
    <mergeCell ref="AT64:AT66"/>
    <mergeCell ref="AV64:AV66"/>
    <mergeCell ref="AW64:AW66"/>
    <mergeCell ref="AX64:AX66"/>
    <mergeCell ref="AT58:AT60"/>
    <mergeCell ref="AW67:AW69"/>
    <mergeCell ref="AX67:AX69"/>
    <mergeCell ref="AO80:AO82"/>
    <mergeCell ref="AW77:AW79"/>
    <mergeCell ref="AX77:AX79"/>
    <mergeCell ref="AR77:AR79"/>
    <mergeCell ref="AS77:AS79"/>
    <mergeCell ref="AT77:AT79"/>
    <mergeCell ref="AV77:AV79"/>
    <mergeCell ref="AR80:AR82"/>
    <mergeCell ref="AX71:AX73"/>
    <mergeCell ref="AT74:AT76"/>
    <mergeCell ref="AW71:AW73"/>
    <mergeCell ref="AS74:AS76"/>
    <mergeCell ref="AL80:AL82"/>
    <mergeCell ref="AM80:AM82"/>
    <mergeCell ref="AN80:AN82"/>
    <mergeCell ref="AX80:AX82"/>
    <mergeCell ref="AP80:AP82"/>
    <mergeCell ref="AQ80:AQ82"/>
    <mergeCell ref="AS80:AS82"/>
    <mergeCell ref="AT80:AT82"/>
    <mergeCell ref="AV80:AV82"/>
    <mergeCell ref="AZ80:AZ82"/>
    <mergeCell ref="B35:B37"/>
    <mergeCell ref="C35:E49"/>
    <mergeCell ref="F35:H37"/>
    <mergeCell ref="F44:H46"/>
    <mergeCell ref="B44:B46"/>
    <mergeCell ref="AG83:AG85"/>
    <mergeCell ref="AH83:AH85"/>
    <mergeCell ref="AI83:AI85"/>
    <mergeCell ref="AK83:AK85"/>
    <mergeCell ref="I35:T37"/>
    <mergeCell ref="U35:AF37"/>
    <mergeCell ref="U41:AF43"/>
    <mergeCell ref="AH74:AH76"/>
    <mergeCell ref="AG41:AG43"/>
    <mergeCell ref="AH41:AH43"/>
    <mergeCell ref="AI80:AI82"/>
    <mergeCell ref="B41:B43"/>
    <mergeCell ref="F41:H43"/>
    <mergeCell ref="I41:T43"/>
    <mergeCell ref="AK64:AK66"/>
    <mergeCell ref="B55:B57"/>
    <mergeCell ref="B71:B73"/>
    <mergeCell ref="C71:E85"/>
    <mergeCell ref="AZ87:AZ89"/>
    <mergeCell ref="AT87:AT89"/>
    <mergeCell ref="AT93:AT95"/>
    <mergeCell ref="AV93:AV95"/>
    <mergeCell ref="AW93:AW95"/>
    <mergeCell ref="AX90:AX92"/>
    <mergeCell ref="AY90:AY92"/>
    <mergeCell ref="AZ90:AZ92"/>
    <mergeCell ref="AQ90:AQ92"/>
    <mergeCell ref="AR90:AR92"/>
    <mergeCell ref="AS90:AS92"/>
    <mergeCell ref="AX93:AX95"/>
    <mergeCell ref="AW90:AW92"/>
    <mergeCell ref="AX87:AX89"/>
    <mergeCell ref="AY87:AY89"/>
    <mergeCell ref="AW87:AW89"/>
    <mergeCell ref="AS93:AS95"/>
    <mergeCell ref="AY93:AY95"/>
    <mergeCell ref="AR93:AR95"/>
    <mergeCell ref="AZ93:AZ95"/>
    <mergeCell ref="AQ93:AQ95"/>
    <mergeCell ref="AQ99:AQ101"/>
    <mergeCell ref="AL83:AL85"/>
    <mergeCell ref="AM83:AM85"/>
    <mergeCell ref="AN83:AN85"/>
    <mergeCell ref="AO83:AO85"/>
    <mergeCell ref="AP83:AP85"/>
    <mergeCell ref="AQ83:AQ85"/>
    <mergeCell ref="AV83:AV85"/>
    <mergeCell ref="AK90:AK92"/>
    <mergeCell ref="AK87:AK89"/>
    <mergeCell ref="AN87:AN89"/>
    <mergeCell ref="AO87:AO89"/>
    <mergeCell ref="AR87:AR89"/>
    <mergeCell ref="AS87:AS89"/>
    <mergeCell ref="AP87:AP89"/>
    <mergeCell ref="AQ87:AQ89"/>
    <mergeCell ref="AL87:AL89"/>
    <mergeCell ref="AV87:AV89"/>
    <mergeCell ref="AM87:AM89"/>
    <mergeCell ref="AT90:AT92"/>
    <mergeCell ref="AV90:AV92"/>
    <mergeCell ref="AW99:AW101"/>
    <mergeCell ref="AT99:AT101"/>
    <mergeCell ref="AV99:AV101"/>
    <mergeCell ref="AS102:AS104"/>
    <mergeCell ref="AT102:AT104"/>
    <mergeCell ref="AS99:AS101"/>
    <mergeCell ref="AT96:AT98"/>
    <mergeCell ref="AV96:AV98"/>
    <mergeCell ref="AV102:AV104"/>
    <mergeCell ref="AI99:AI101"/>
    <mergeCell ref="AK99:AK101"/>
    <mergeCell ref="AI102:AI104"/>
    <mergeCell ref="AH99:AH101"/>
    <mergeCell ref="AR99:AR101"/>
    <mergeCell ref="AM102:AM104"/>
    <mergeCell ref="AH102:AH104"/>
    <mergeCell ref="AG99:AG101"/>
    <mergeCell ref="AM105:AM107"/>
    <mergeCell ref="AN105:AN107"/>
    <mergeCell ref="AO105:AO107"/>
    <mergeCell ref="AP105:AP107"/>
    <mergeCell ref="AH105:AH107"/>
    <mergeCell ref="AI105:AI107"/>
    <mergeCell ref="AK105:AK107"/>
    <mergeCell ref="AL102:AL104"/>
    <mergeCell ref="AN99:AN101"/>
    <mergeCell ref="AO99:AO101"/>
    <mergeCell ref="AP99:AP101"/>
    <mergeCell ref="AN102:AN104"/>
    <mergeCell ref="AO102:AO104"/>
    <mergeCell ref="AP102:AP104"/>
    <mergeCell ref="AQ102:AQ104"/>
    <mergeCell ref="AR102:AR104"/>
    <mergeCell ref="B108:B110"/>
    <mergeCell ref="C108:E110"/>
    <mergeCell ref="F108:H110"/>
    <mergeCell ref="I108:T110"/>
    <mergeCell ref="U108:AF110"/>
    <mergeCell ref="AG108:AG110"/>
    <mergeCell ref="B105:B107"/>
    <mergeCell ref="AQ105:AQ107"/>
    <mergeCell ref="AR105:AR107"/>
    <mergeCell ref="AG105:AG107"/>
    <mergeCell ref="AL105:AL107"/>
    <mergeCell ref="AY108:AY110"/>
    <mergeCell ref="AW105:AW107"/>
    <mergeCell ref="AX105:AX107"/>
    <mergeCell ref="AY105:AY107"/>
    <mergeCell ref="AO108:AO110"/>
    <mergeCell ref="AP108:AP110"/>
    <mergeCell ref="AQ108:AQ110"/>
    <mergeCell ref="I105:T107"/>
    <mergeCell ref="U105:AF107"/>
    <mergeCell ref="AS105:AS107"/>
    <mergeCell ref="AT105:AT107"/>
    <mergeCell ref="AV105:AV107"/>
    <mergeCell ref="F120:H121"/>
    <mergeCell ref="I120:T121"/>
    <mergeCell ref="U120:AF121"/>
    <mergeCell ref="AG120:AG121"/>
    <mergeCell ref="AH120:AI121"/>
    <mergeCell ref="B122:B123"/>
    <mergeCell ref="F122:H123"/>
    <mergeCell ref="I122:T123"/>
    <mergeCell ref="U122:AF123"/>
    <mergeCell ref="B113:AI113"/>
    <mergeCell ref="B115:B116"/>
    <mergeCell ref="C115:H116"/>
    <mergeCell ref="I115:T116"/>
    <mergeCell ref="U115:AF116"/>
    <mergeCell ref="AG115:AG116"/>
    <mergeCell ref="AH115:AI116"/>
    <mergeCell ref="B117:B119"/>
    <mergeCell ref="F117:H119"/>
    <mergeCell ref="I117:T119"/>
    <mergeCell ref="U117:AF119"/>
    <mergeCell ref="AG117:AG119"/>
    <mergeCell ref="AH117:AI119"/>
    <mergeCell ref="BC128:BE128"/>
    <mergeCell ref="U129:AF129"/>
    <mergeCell ref="B133:B135"/>
    <mergeCell ref="I133:T135"/>
    <mergeCell ref="U133:AF135"/>
    <mergeCell ref="AG133:AG135"/>
    <mergeCell ref="C117:E137"/>
    <mergeCell ref="B124:B125"/>
    <mergeCell ref="F124:H125"/>
    <mergeCell ref="U124:AF125"/>
    <mergeCell ref="AG124:AG125"/>
    <mergeCell ref="AH124:AI125"/>
    <mergeCell ref="AG122:AG123"/>
    <mergeCell ref="AH122:AI123"/>
    <mergeCell ref="U130:AF130"/>
    <mergeCell ref="U131:AF131"/>
    <mergeCell ref="U132:AF132"/>
    <mergeCell ref="I124:T125"/>
    <mergeCell ref="B126:B132"/>
    <mergeCell ref="F126:H135"/>
    <mergeCell ref="I126:T132"/>
    <mergeCell ref="U126:AF126"/>
    <mergeCell ref="AH126:AI132"/>
    <mergeCell ref="B120:B121"/>
    <mergeCell ref="AH133:AI134"/>
    <mergeCell ref="B136:B137"/>
    <mergeCell ref="F136:H137"/>
    <mergeCell ref="I136:T137"/>
    <mergeCell ref="U136:AF137"/>
    <mergeCell ref="AG136:AG137"/>
    <mergeCell ref="AH136:AI137"/>
    <mergeCell ref="U127:AF127"/>
    <mergeCell ref="U128:AF128"/>
    <mergeCell ref="AH135:AI135"/>
  </mergeCells>
  <phoneticPr fontId="2"/>
  <conditionalFormatting sqref="AG71:AG85 Y80:AF85 Y71:AF76 Y108:AF110">
    <cfRule type="expression" dxfId="20" priority="17" stopIfTrue="1">
      <formula>$AG$50=""</formula>
    </cfRule>
    <cfRule type="expression" dxfId="19" priority="18" stopIfTrue="1">
      <formula>OR($AG$50=0,$AG$50=2)</formula>
    </cfRule>
  </conditionalFormatting>
  <conditionalFormatting sqref="AG52:AG69">
    <cfRule type="expression" dxfId="18" priority="19" stopIfTrue="1">
      <formula>$AG$50=""</formula>
    </cfRule>
    <cfRule type="expression" dxfId="17" priority="20" stopIfTrue="1">
      <formula>OR($AG$50=0,$AG$50=1)</formula>
    </cfRule>
  </conditionalFormatting>
  <conditionalFormatting sqref="AH16:AH33">
    <cfRule type="expression" dxfId="16" priority="16" stopIfTrue="1">
      <formula>AND($AG16=0,$AG16&lt;&gt;"")</formula>
    </cfRule>
  </conditionalFormatting>
  <conditionalFormatting sqref="AH52:AH69">
    <cfRule type="expression" dxfId="15" priority="15" stopIfTrue="1">
      <formula>AND($AG52=0,$AG52&lt;&gt;"")</formula>
    </cfRule>
  </conditionalFormatting>
  <conditionalFormatting sqref="AH74:AH85">
    <cfRule type="expression" dxfId="14" priority="14" stopIfTrue="1">
      <formula>AND($AG74=0,$AG74&lt;&gt;"")</formula>
    </cfRule>
  </conditionalFormatting>
  <conditionalFormatting sqref="AH87:AH110">
    <cfRule type="expression" dxfId="13" priority="13" stopIfTrue="1">
      <formula>AND($AG87=0,$AG87&lt;&gt;"")</formula>
    </cfRule>
  </conditionalFormatting>
  <conditionalFormatting sqref="AH35:AH37">
    <cfRule type="expression" dxfId="12" priority="12" stopIfTrue="1">
      <formula>AND($AG35=(-1),$AG35&lt;&gt;"")</formula>
    </cfRule>
  </conditionalFormatting>
  <conditionalFormatting sqref="AH71:AH73">
    <cfRule type="expression" dxfId="11" priority="11" stopIfTrue="1">
      <formula>AND($AG71=0,$AG71&lt;&gt;"")</formula>
    </cfRule>
  </conditionalFormatting>
  <conditionalFormatting sqref="AH38:AH49">
    <cfRule type="expression" dxfId="10" priority="10" stopIfTrue="1">
      <formula>AND($AG38=0,$AG38&lt;&gt;"")</formula>
    </cfRule>
  </conditionalFormatting>
  <conditionalFormatting sqref="AI58 AI90">
    <cfRule type="expression" dxfId="9" priority="9">
      <formula>AND(OR($AG58=1,$AG58=2),$AI58="")</formula>
    </cfRule>
  </conditionalFormatting>
  <conditionalFormatting sqref="AG133">
    <cfRule type="expression" dxfId="8" priority="3">
      <formula>OR(#REF!="",#REF!="□")</formula>
    </cfRule>
    <cfRule type="expression" dxfId="7" priority="4">
      <formula>#REF!="☑"</formula>
    </cfRule>
  </conditionalFormatting>
  <conditionalFormatting sqref="AG133:AG135">
    <cfRule type="expression" dxfId="6" priority="1">
      <formula>#REF!="□"</formula>
    </cfRule>
    <cfRule type="expression" dxfId="5" priority="2">
      <formula>#REF!="☑"</formula>
    </cfRule>
  </conditionalFormatting>
  <dataValidations count="16">
    <dataValidation type="list" allowBlank="1" showInputMessage="1" showErrorMessage="1" sqref="AG50">
      <formula1>"3,2,1"</formula1>
    </dataValidation>
    <dataValidation type="list" allowBlank="1" showInputMessage="1" showErrorMessage="1" sqref="AG88:AG89">
      <formula1>OFFSET($AV88,0,0,1,COUNTA($AV88:$AZ102))</formula1>
    </dataValidation>
    <dataValidation type="list" allowBlank="1" showInputMessage="1" showErrorMessage="1" sqref="AG91:AG92">
      <formula1>OFFSET($AV91,0,0,1,COUNTA($AV91:$AZ102))</formula1>
    </dataValidation>
    <dataValidation type="list" allowBlank="1" showInputMessage="1" showErrorMessage="1" sqref="AG29">
      <formula1>OFFSET($AV29,0,0,1,COUNTA($AV29:$AZ33))</formula1>
    </dataValidation>
    <dataValidation type="list" allowBlank="1" showInputMessage="1" showErrorMessage="1" sqref="AG69 AG82 AG95 AG107 AG98 AG79 AG60 AG43 AG33 AG27 AG85 AG110">
      <formula1>OFFSET($AV27,0,0,1,COUNTA($AV27:$AZ27))</formula1>
    </dataValidation>
    <dataValidation type="list" allowBlank="1" showInputMessage="1" showErrorMessage="1" sqref="AG26 AG109 AG97 AG106 AG94 AG78 AG59 AG42 AG32 AG81 AG84 AG68">
      <formula1>OFFSET($AV26,0,0,1,COUNTA($AV26:$AZ27))</formula1>
    </dataValidation>
    <dataValidation type="list" allowBlank="1" showInputMessage="1" showErrorMessage="1" sqref="AG49 AG30">
      <formula1>OFFSET($AV30,0,0,1,COUNTA($AV30:$AZ33))</formula1>
    </dataValidation>
    <dataValidation type="list" allowBlank="1" showInputMessage="1" showErrorMessage="1" sqref="AG16:AG25 AG108 AG96 AG99:AG105 AG44:AG48 AG71:AG77 AG80 AG61:AG67 AG35:AG41 AG31 AG28 AG93 AG90 AG87 AG52:AG58 AG83">
      <formula1>OFFSET($AV16,0,0,1,COUNTA($AV16:$AZ18))</formula1>
    </dataValidation>
    <dataValidation type="list" allowBlank="1" showInputMessage="1" showErrorMessage="1" sqref="AH16:AH33 AH35:AH49 AH71:AH85 AH52:AH69 AH87:AH110">
      <formula1>OFFSET($BN16,0,0,1,COUNTA($BN16:$BQ16))</formula1>
    </dataValidation>
    <dataValidation type="list" allowBlank="1" showInputMessage="1" showErrorMessage="1" sqref="AG124:AG125">
      <formula1>$AO$124:$AT$124</formula1>
    </dataValidation>
    <dataValidation type="list" allowBlank="1" showInputMessage="1" showErrorMessage="1" sqref="AG126:AG132">
      <formula1>"□,☑"</formula1>
    </dataValidation>
    <dataValidation type="list" allowBlank="1" showInputMessage="1" showErrorMessage="1" sqref="AG133:AG135">
      <formula1>$AO$133:$AS$133</formula1>
    </dataValidation>
    <dataValidation type="list" allowBlank="1" showInputMessage="1" showErrorMessage="1" sqref="AG117:AG119">
      <formula1>$AO$117:$AQ$117</formula1>
    </dataValidation>
    <dataValidation type="list" allowBlank="1" showInputMessage="1" showErrorMessage="1" sqref="AG122:AG123">
      <formula1>$AO$122:$AQ$122</formula1>
    </dataValidation>
    <dataValidation type="list" allowBlank="1" showInputMessage="1" showErrorMessage="1" sqref="AG120:AG121">
      <formula1>$AO$120:$AQ$120</formula1>
    </dataValidation>
    <dataValidation type="list" allowBlank="1" showInputMessage="1" showErrorMessage="1" sqref="AG136:AG137">
      <formula1>$AO$136:$AP$136</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9" max="16383" man="1"/>
    <brk id="76" max="16383" man="1"/>
    <brk id="110"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M88"/>
  <sheetViews>
    <sheetView showGridLines="0" view="pageBreakPreview" zoomScaleNormal="100" zoomScaleSheetLayoutView="100" workbookViewId="0">
      <selection activeCell="G27" sqref="G27:J28"/>
    </sheetView>
  </sheetViews>
  <sheetFormatPr defaultColWidth="2.375" defaultRowHeight="14.25" x14ac:dyDescent="0.15"/>
  <cols>
    <col min="1" max="13" width="2.375" style="422" customWidth="1"/>
    <col min="14" max="16" width="3.375" style="422" customWidth="1"/>
    <col min="17" max="26" width="2.375" style="422" customWidth="1"/>
    <col min="27" max="27" width="3.375" style="422" customWidth="1"/>
    <col min="28" max="28" width="2.375" style="422" customWidth="1"/>
    <col min="29" max="29" width="3.375" style="422" customWidth="1"/>
    <col min="30" max="36" width="2.375" style="422" customWidth="1"/>
    <col min="37" max="37" width="2.375" style="395" customWidth="1"/>
    <col min="38" max="39" width="2.375" style="395" hidden="1" customWidth="1"/>
    <col min="40" max="16384" width="2.375" style="395"/>
  </cols>
  <sheetData>
    <row r="1" spans="2:35" ht="14.25" customHeight="1" x14ac:dyDescent="0.15">
      <c r="B1" s="1672" t="s">
        <v>518</v>
      </c>
      <c r="C1" s="1672"/>
      <c r="D1" s="1672"/>
      <c r="E1" s="1672"/>
      <c r="F1" s="1672"/>
      <c r="G1" s="1672"/>
      <c r="H1" s="1672"/>
      <c r="I1" s="1672"/>
      <c r="J1" s="1672"/>
      <c r="K1" s="1672"/>
      <c r="L1" s="1672"/>
      <c r="M1" s="1672"/>
      <c r="N1" s="1672"/>
      <c r="O1" s="1672"/>
      <c r="P1" s="1672"/>
      <c r="Q1" s="1672"/>
      <c r="R1" s="1672"/>
      <c r="S1" s="437"/>
      <c r="T1" s="437"/>
      <c r="U1" s="437"/>
      <c r="V1" s="437"/>
      <c r="W1" s="437"/>
      <c r="X1" s="437"/>
      <c r="Y1" s="437"/>
      <c r="Z1" s="437"/>
      <c r="AA1" s="437"/>
      <c r="AB1" s="437"/>
      <c r="AC1" s="437"/>
      <c r="AD1" s="437"/>
      <c r="AE1" s="437"/>
      <c r="AF1" s="437"/>
      <c r="AG1" s="437"/>
      <c r="AH1" s="437"/>
      <c r="AI1" s="437"/>
    </row>
    <row r="2" spans="2:35" ht="14.25" customHeight="1" x14ac:dyDescent="0.15">
      <c r="B2" s="1672"/>
      <c r="C2" s="1672"/>
      <c r="D2" s="1672"/>
      <c r="E2" s="1672"/>
      <c r="F2" s="1672"/>
      <c r="G2" s="1672"/>
      <c r="H2" s="1672"/>
      <c r="I2" s="1672"/>
      <c r="J2" s="1672"/>
      <c r="K2" s="1672"/>
      <c r="L2" s="1672"/>
      <c r="M2" s="1672"/>
      <c r="N2" s="1672"/>
      <c r="O2" s="1672"/>
      <c r="P2" s="1672"/>
      <c r="Q2" s="1672"/>
      <c r="R2" s="1672"/>
      <c r="S2" s="1707" t="s">
        <v>594</v>
      </c>
      <c r="T2" s="1707"/>
      <c r="U2" s="1707"/>
      <c r="V2" s="1707"/>
      <c r="W2" s="1707"/>
      <c r="X2" s="1707"/>
      <c r="Y2" s="1707"/>
      <c r="Z2" s="1707"/>
      <c r="AA2" s="1706" t="str">
        <f>IF(その1!E9="","",その1!E9)</f>
        <v/>
      </c>
      <c r="AB2" s="1706"/>
      <c r="AC2" s="1706"/>
      <c r="AD2" s="1706"/>
      <c r="AE2" s="1706"/>
      <c r="AF2" s="1706"/>
      <c r="AG2" s="1706"/>
      <c r="AH2" s="1706"/>
      <c r="AI2" s="437"/>
    </row>
    <row r="4" spans="2:35" ht="14.25" customHeight="1" x14ac:dyDescent="0.15">
      <c r="C4" s="1673" t="s">
        <v>462</v>
      </c>
      <c r="D4" s="1674"/>
      <c r="E4" s="1674"/>
      <c r="F4" s="1674"/>
      <c r="G4" s="1674"/>
      <c r="H4" s="1674"/>
      <c r="I4" s="1674"/>
      <c r="J4" s="1674"/>
      <c r="K4" s="1674"/>
      <c r="L4" s="1674"/>
      <c r="M4" s="1674"/>
      <c r="N4" s="1674"/>
      <c r="O4" s="1674"/>
      <c r="P4" s="1674"/>
      <c r="Q4" s="1674"/>
      <c r="R4" s="1674"/>
      <c r="S4" s="1674"/>
      <c r="T4" s="1674"/>
      <c r="U4" s="1674"/>
      <c r="V4" s="1674"/>
      <c r="W4" s="1674"/>
      <c r="X4" s="1674"/>
      <c r="Y4" s="1674"/>
      <c r="Z4" s="1674"/>
      <c r="AA4" s="1674"/>
      <c r="AB4" s="1674"/>
      <c r="AC4" s="1674"/>
      <c r="AD4" s="1674"/>
      <c r="AE4" s="1674"/>
      <c r="AF4" s="1674"/>
      <c r="AG4" s="1674"/>
      <c r="AH4" s="1675"/>
    </row>
    <row r="5" spans="2:35" ht="14.25" customHeight="1" x14ac:dyDescent="0.15">
      <c r="C5" s="1676"/>
      <c r="D5" s="1677"/>
      <c r="E5" s="1677"/>
      <c r="F5" s="1677"/>
      <c r="G5" s="1677"/>
      <c r="H5" s="1677"/>
      <c r="I5" s="1677"/>
      <c r="J5" s="1677"/>
      <c r="K5" s="1677"/>
      <c r="L5" s="1677"/>
      <c r="M5" s="1677"/>
      <c r="N5" s="1677"/>
      <c r="O5" s="1677"/>
      <c r="P5" s="1677"/>
      <c r="Q5" s="1677"/>
      <c r="R5" s="1677"/>
      <c r="S5" s="1677"/>
      <c r="T5" s="1677"/>
      <c r="U5" s="1677"/>
      <c r="V5" s="1677"/>
      <c r="W5" s="1677"/>
      <c r="X5" s="1677"/>
      <c r="Y5" s="1677"/>
      <c r="Z5" s="1677"/>
      <c r="AA5" s="1677"/>
      <c r="AB5" s="1677"/>
      <c r="AC5" s="1677"/>
      <c r="AD5" s="1677"/>
      <c r="AE5" s="1677"/>
      <c r="AF5" s="1677"/>
      <c r="AG5" s="1677"/>
      <c r="AH5" s="1678"/>
    </row>
    <row r="6" spans="2:35" x14ac:dyDescent="0.15">
      <c r="C6" s="1560" t="s">
        <v>463</v>
      </c>
      <c r="D6" s="1560"/>
      <c r="E6" s="1560"/>
      <c r="F6" s="1560"/>
      <c r="G6" s="1560"/>
      <c r="H6" s="1560"/>
      <c r="I6" s="1560"/>
      <c r="J6" s="1560"/>
      <c r="K6" s="1560"/>
      <c r="L6" s="1560"/>
      <c r="M6" s="1560"/>
      <c r="N6" s="1560"/>
      <c r="O6" s="1560"/>
      <c r="P6" s="1560"/>
      <c r="Q6" s="1560"/>
      <c r="R6" s="1560"/>
      <c r="S6" s="1560"/>
      <c r="T6" s="1560"/>
      <c r="U6" s="1560"/>
      <c r="V6" s="1560"/>
      <c r="W6" s="1560"/>
      <c r="X6" s="1560"/>
      <c r="Y6" s="1560"/>
      <c r="Z6" s="1560"/>
      <c r="AA6" s="1560"/>
      <c r="AB6" s="1560"/>
      <c r="AC6" s="1560"/>
      <c r="AD6" s="1560"/>
      <c r="AE6" s="1560"/>
      <c r="AF6" s="1560"/>
      <c r="AG6" s="1560"/>
      <c r="AH6" s="1560"/>
    </row>
    <row r="7" spans="2:35" x14ac:dyDescent="0.15">
      <c r="C7" s="410" t="s">
        <v>464</v>
      </c>
      <c r="D7" s="410"/>
      <c r="E7" s="410"/>
      <c r="F7" s="410"/>
      <c r="G7" s="410"/>
      <c r="H7" s="410"/>
      <c r="I7" s="410"/>
      <c r="J7" s="410"/>
      <c r="K7" s="410"/>
      <c r="L7" s="410"/>
      <c r="M7" s="410"/>
      <c r="N7" s="410"/>
      <c r="O7" s="410"/>
      <c r="P7" s="410"/>
      <c r="Q7" s="410"/>
      <c r="R7" s="410"/>
      <c r="S7" s="410"/>
      <c r="T7" s="410"/>
      <c r="U7" s="410"/>
      <c r="V7" s="410"/>
      <c r="W7" s="410"/>
      <c r="X7" s="410"/>
      <c r="Y7" s="410"/>
      <c r="Z7" s="410"/>
      <c r="AA7" s="410"/>
      <c r="AB7" s="1679"/>
      <c r="AC7" s="1679"/>
      <c r="AD7" s="1679"/>
      <c r="AE7" s="1679"/>
      <c r="AF7" s="1679"/>
      <c r="AG7" s="1679"/>
      <c r="AH7" s="1679"/>
    </row>
    <row r="8" spans="2:35" ht="14.25" customHeight="1" x14ac:dyDescent="0.15">
      <c r="D8" s="1702" t="str">
        <f>IF(その2!M5="","",その2!M5)</f>
        <v/>
      </c>
      <c r="E8" s="1702"/>
      <c r="F8" s="1702"/>
      <c r="G8" s="1702"/>
      <c r="H8" s="1704" t="s">
        <v>370</v>
      </c>
      <c r="I8" s="1704"/>
      <c r="J8" s="1702" t="str">
        <f>IF(その2!T5="","",その2!T5)</f>
        <v/>
      </c>
      <c r="K8" s="1702"/>
      <c r="L8" s="1702"/>
      <c r="M8" s="1704" t="s">
        <v>92</v>
      </c>
      <c r="N8" s="1704"/>
      <c r="R8" s="1591" t="s">
        <v>465</v>
      </c>
      <c r="S8" s="1591"/>
      <c r="T8" s="1591"/>
      <c r="X8" s="1705" t="s">
        <v>466</v>
      </c>
      <c r="Y8" s="1593"/>
      <c r="Z8" s="1593"/>
      <c r="AA8" s="1594"/>
      <c r="AB8" s="1688" t="str">
        <f>IF(J8="","",IF(D8&lt;=(その1!H4-3),"評価対象",IF(AND(D8=(その1!H4-2),J8&lt;4),"評価対象","評価対象外")))</f>
        <v/>
      </c>
      <c r="AC8" s="1689"/>
      <c r="AD8" s="1689"/>
      <c r="AE8" s="1689"/>
      <c r="AF8" s="1689"/>
      <c r="AG8" s="1689"/>
      <c r="AH8" s="1690"/>
    </row>
    <row r="9" spans="2:35" ht="14.25" customHeight="1" x14ac:dyDescent="0.15">
      <c r="D9" s="1703"/>
      <c r="E9" s="1703"/>
      <c r="F9" s="1703"/>
      <c r="G9" s="1703"/>
      <c r="H9" s="1704"/>
      <c r="I9" s="1704"/>
      <c r="J9" s="1703"/>
      <c r="K9" s="1703"/>
      <c r="L9" s="1703"/>
      <c r="M9" s="1704"/>
      <c r="N9" s="1704"/>
      <c r="R9" s="1591"/>
      <c r="S9" s="1591"/>
      <c r="T9" s="1591"/>
      <c r="X9" s="1595"/>
      <c r="Y9" s="1596"/>
      <c r="Z9" s="1596"/>
      <c r="AA9" s="1597"/>
      <c r="AB9" s="1691"/>
      <c r="AC9" s="1692"/>
      <c r="AD9" s="1692"/>
      <c r="AE9" s="1692"/>
      <c r="AF9" s="1692"/>
      <c r="AG9" s="1692"/>
      <c r="AH9" s="1693"/>
    </row>
    <row r="10" spans="2:35" x14ac:dyDescent="0.15">
      <c r="D10" s="438"/>
      <c r="E10" s="438"/>
      <c r="F10" s="438"/>
      <c r="G10" s="438"/>
      <c r="H10" s="438"/>
      <c r="I10" s="438"/>
      <c r="J10" s="438"/>
      <c r="K10" s="438"/>
      <c r="L10" s="438"/>
    </row>
    <row r="11" spans="2:35" x14ac:dyDescent="0.15">
      <c r="C11" s="1560" t="s">
        <v>467</v>
      </c>
      <c r="D11" s="1560"/>
      <c r="E11" s="1560"/>
      <c r="F11" s="1560"/>
      <c r="G11" s="1560"/>
      <c r="H11" s="1560"/>
      <c r="I11" s="1560"/>
      <c r="J11" s="1560"/>
      <c r="K11" s="1560"/>
      <c r="L11" s="1560"/>
      <c r="M11" s="1560"/>
      <c r="N11" s="1560"/>
      <c r="O11" s="1560"/>
      <c r="P11" s="1560"/>
      <c r="Q11" s="1560"/>
      <c r="R11" s="1560"/>
      <c r="S11" s="1560"/>
      <c r="T11" s="1560"/>
      <c r="U11" s="1560"/>
      <c r="V11" s="1560"/>
      <c r="W11" s="1560"/>
      <c r="X11" s="1560"/>
      <c r="Y11" s="1560"/>
      <c r="Z11" s="1560"/>
      <c r="AA11" s="1560"/>
      <c r="AB11" s="1560"/>
      <c r="AC11" s="1560"/>
      <c r="AD11" s="1560"/>
      <c r="AE11" s="1560"/>
      <c r="AF11" s="1560"/>
      <c r="AG11" s="1560"/>
      <c r="AH11" s="1560"/>
    </row>
    <row r="12" spans="2:35" ht="14.25" customHeight="1" x14ac:dyDescent="0.15">
      <c r="C12" s="1694" t="s">
        <v>595</v>
      </c>
      <c r="D12" s="1695"/>
      <c r="E12" s="1695"/>
      <c r="F12" s="1695"/>
      <c r="G12" s="1695"/>
      <c r="H12" s="1695"/>
      <c r="I12" s="1695"/>
      <c r="J12" s="1695"/>
      <c r="K12" s="1695"/>
      <c r="L12" s="1695"/>
      <c r="M12" s="1695"/>
      <c r="N12" s="1695"/>
      <c r="O12" s="1695"/>
      <c r="P12" s="1695"/>
      <c r="Q12" s="1695"/>
      <c r="R12" s="1695"/>
      <c r="S12" s="1695"/>
      <c r="T12" s="1695"/>
      <c r="U12" s="1695"/>
      <c r="V12" s="1695"/>
      <c r="W12" s="1695"/>
      <c r="X12" s="1695"/>
      <c r="Y12" s="1695"/>
      <c r="Z12" s="1695"/>
      <c r="AA12" s="1695"/>
      <c r="AB12" s="1695"/>
      <c r="AC12" s="1695"/>
      <c r="AD12" s="1695"/>
      <c r="AE12" s="1695"/>
      <c r="AF12" s="1695"/>
      <c r="AG12" s="1695"/>
      <c r="AH12" s="1696"/>
    </row>
    <row r="13" spans="2:35" ht="14.25" customHeight="1" x14ac:dyDescent="0.15">
      <c r="C13" s="1697"/>
      <c r="D13" s="1687"/>
      <c r="E13" s="1687"/>
      <c r="F13" s="1687"/>
      <c r="G13" s="1687"/>
      <c r="H13" s="1687"/>
      <c r="I13" s="1687"/>
      <c r="J13" s="1687"/>
      <c r="K13" s="1687"/>
      <c r="L13" s="1687"/>
      <c r="M13" s="1687"/>
      <c r="N13" s="1687"/>
      <c r="O13" s="1687"/>
      <c r="P13" s="1687"/>
      <c r="Q13" s="1687"/>
      <c r="R13" s="1687"/>
      <c r="S13" s="1687"/>
      <c r="T13" s="1687"/>
      <c r="U13" s="1687"/>
      <c r="V13" s="1687"/>
      <c r="W13" s="1687"/>
      <c r="X13" s="1687"/>
      <c r="Y13" s="1687"/>
      <c r="Z13" s="1687"/>
      <c r="AA13" s="1687"/>
      <c r="AB13" s="1687"/>
      <c r="AC13" s="1687"/>
      <c r="AD13" s="1687"/>
      <c r="AE13" s="1687"/>
      <c r="AF13" s="1687"/>
      <c r="AG13" s="1687"/>
      <c r="AH13" s="1698"/>
    </row>
    <row r="14" spans="2:35" ht="14.25" customHeight="1" x14ac:dyDescent="0.15">
      <c r="C14" s="1697"/>
      <c r="D14" s="1687"/>
      <c r="E14" s="1687"/>
      <c r="F14" s="1687"/>
      <c r="G14" s="1687"/>
      <c r="H14" s="1687"/>
      <c r="I14" s="1687"/>
      <c r="J14" s="1687"/>
      <c r="K14" s="1687"/>
      <c r="L14" s="1687"/>
      <c r="M14" s="1687"/>
      <c r="N14" s="1687"/>
      <c r="O14" s="1687"/>
      <c r="P14" s="1687"/>
      <c r="Q14" s="1687"/>
      <c r="R14" s="1687"/>
      <c r="S14" s="1687"/>
      <c r="T14" s="1687"/>
      <c r="U14" s="1687"/>
      <c r="V14" s="1687"/>
      <c r="W14" s="1687"/>
      <c r="X14" s="1687"/>
      <c r="Y14" s="1687"/>
      <c r="Z14" s="1687"/>
      <c r="AA14" s="1687"/>
      <c r="AB14" s="1687"/>
      <c r="AC14" s="1687"/>
      <c r="AD14" s="1687"/>
      <c r="AE14" s="1687"/>
      <c r="AF14" s="1687"/>
      <c r="AG14" s="1687"/>
      <c r="AH14" s="1698"/>
    </row>
    <row r="15" spans="2:35" x14ac:dyDescent="0.15">
      <c r="C15" s="1699"/>
      <c r="D15" s="1700"/>
      <c r="E15" s="1700"/>
      <c r="F15" s="1700"/>
      <c r="G15" s="1700"/>
      <c r="H15" s="1700"/>
      <c r="I15" s="1700"/>
      <c r="J15" s="1700"/>
      <c r="K15" s="1700"/>
      <c r="L15" s="1700"/>
      <c r="M15" s="1700"/>
      <c r="N15" s="1700"/>
      <c r="O15" s="1700"/>
      <c r="P15" s="1700"/>
      <c r="Q15" s="1700"/>
      <c r="R15" s="1700"/>
      <c r="S15" s="1700"/>
      <c r="T15" s="1700"/>
      <c r="U15" s="1700"/>
      <c r="V15" s="1700"/>
      <c r="W15" s="1700"/>
      <c r="X15" s="1700"/>
      <c r="Y15" s="1700"/>
      <c r="Z15" s="1700"/>
      <c r="AA15" s="1700"/>
      <c r="AB15" s="1700"/>
      <c r="AC15" s="1700"/>
      <c r="AD15" s="1700"/>
      <c r="AE15" s="1700"/>
      <c r="AF15" s="1700"/>
      <c r="AG15" s="1700"/>
      <c r="AH15" s="1701"/>
    </row>
    <row r="16" spans="2:35" x14ac:dyDescent="0.15">
      <c r="F16" s="396"/>
      <c r="H16" s="396"/>
      <c r="I16" s="397"/>
    </row>
    <row r="17" spans="3:39" ht="14.25" customHeight="1" x14ac:dyDescent="0.15">
      <c r="C17" s="1673" t="s">
        <v>468</v>
      </c>
      <c r="D17" s="1674"/>
      <c r="E17" s="1674"/>
      <c r="F17" s="1674"/>
      <c r="G17" s="1674"/>
      <c r="H17" s="1674"/>
      <c r="I17" s="1674"/>
      <c r="J17" s="1674"/>
      <c r="K17" s="1674"/>
      <c r="L17" s="1674"/>
      <c r="M17" s="1674"/>
      <c r="N17" s="1674"/>
      <c r="O17" s="1674"/>
      <c r="P17" s="1674"/>
      <c r="Q17" s="1674"/>
      <c r="R17" s="1674"/>
      <c r="S17" s="1674"/>
      <c r="T17" s="1674"/>
      <c r="U17" s="1674"/>
      <c r="V17" s="1674"/>
      <c r="W17" s="1674"/>
      <c r="X17" s="1674"/>
      <c r="Y17" s="1674"/>
      <c r="Z17" s="1674"/>
      <c r="AA17" s="1674"/>
      <c r="AB17" s="1556" t="str">
        <f>IF(AB8="評価対象外",AB8,"")</f>
        <v/>
      </c>
      <c r="AC17" s="1556"/>
      <c r="AD17" s="1556"/>
      <c r="AE17" s="1556"/>
      <c r="AF17" s="1556"/>
      <c r="AG17" s="1556"/>
      <c r="AH17" s="1557"/>
    </row>
    <row r="18" spans="3:39" ht="14.25" customHeight="1" x14ac:dyDescent="0.15">
      <c r="C18" s="1676"/>
      <c r="D18" s="1677"/>
      <c r="E18" s="1677"/>
      <c r="F18" s="1677"/>
      <c r="G18" s="1677"/>
      <c r="H18" s="1677"/>
      <c r="I18" s="1677"/>
      <c r="J18" s="1677"/>
      <c r="K18" s="1677"/>
      <c r="L18" s="1677"/>
      <c r="M18" s="1677"/>
      <c r="N18" s="1677"/>
      <c r="O18" s="1677"/>
      <c r="P18" s="1677"/>
      <c r="Q18" s="1677"/>
      <c r="R18" s="1677"/>
      <c r="S18" s="1677"/>
      <c r="T18" s="1677"/>
      <c r="U18" s="1677"/>
      <c r="V18" s="1677"/>
      <c r="W18" s="1677"/>
      <c r="X18" s="1677"/>
      <c r="Y18" s="1677"/>
      <c r="Z18" s="1677"/>
      <c r="AA18" s="1677"/>
      <c r="AB18" s="1558"/>
      <c r="AC18" s="1558"/>
      <c r="AD18" s="1558"/>
      <c r="AE18" s="1558"/>
      <c r="AF18" s="1558"/>
      <c r="AG18" s="1558"/>
      <c r="AH18" s="1559"/>
    </row>
    <row r="19" spans="3:39" x14ac:dyDescent="0.15">
      <c r="C19" s="1560" t="s">
        <v>531</v>
      </c>
      <c r="D19" s="1560"/>
      <c r="E19" s="1560"/>
      <c r="F19" s="1560"/>
      <c r="G19" s="1560"/>
      <c r="H19" s="1560"/>
      <c r="I19" s="1560"/>
      <c r="J19" s="1560"/>
      <c r="K19" s="1560"/>
      <c r="L19" s="1560"/>
      <c r="M19" s="1560"/>
      <c r="N19" s="1560"/>
      <c r="O19" s="1560"/>
      <c r="P19" s="1560"/>
      <c r="Q19" s="1560"/>
      <c r="R19" s="1560"/>
      <c r="S19" s="1560"/>
      <c r="T19" s="1560"/>
      <c r="U19" s="1560"/>
      <c r="V19" s="1560"/>
      <c r="W19" s="1560"/>
      <c r="X19" s="1560"/>
      <c r="Y19" s="1560"/>
      <c r="Z19" s="1560"/>
      <c r="AA19" s="1560"/>
      <c r="AB19" s="1560"/>
      <c r="AC19" s="1560"/>
      <c r="AD19" s="1560"/>
      <c r="AE19" s="1560"/>
      <c r="AF19" s="1560"/>
      <c r="AG19" s="1560"/>
      <c r="AH19" s="1560"/>
    </row>
    <row r="20" spans="3:39" ht="14.25" customHeight="1" x14ac:dyDescent="0.15">
      <c r="C20" s="1680" t="s">
        <v>557</v>
      </c>
      <c r="D20" s="1681"/>
      <c r="E20" s="1681"/>
      <c r="F20" s="1681"/>
      <c r="G20" s="1681"/>
      <c r="H20" s="1681"/>
      <c r="I20" s="1682"/>
      <c r="AL20" s="422" t="s">
        <v>556</v>
      </c>
      <c r="AM20" s="418"/>
    </row>
    <row r="21" spans="3:39" ht="14.25" customHeight="1" x14ac:dyDescent="0.15">
      <c r="C21" s="1683"/>
      <c r="D21" s="1684"/>
      <c r="E21" s="1684"/>
      <c r="F21" s="1684"/>
      <c r="G21" s="1684"/>
      <c r="H21" s="1684"/>
      <c r="I21" s="1685"/>
      <c r="AL21" s="423" t="s">
        <v>557</v>
      </c>
      <c r="AM21" s="418"/>
    </row>
    <row r="22" spans="3:39" x14ac:dyDescent="0.15">
      <c r="C22" s="1476"/>
      <c r="D22" s="1476"/>
      <c r="E22" s="1476"/>
      <c r="F22" s="1476"/>
      <c r="G22" s="1476"/>
      <c r="H22" s="1476"/>
      <c r="I22" s="1476"/>
      <c r="J22" s="1476"/>
      <c r="K22" s="1476"/>
      <c r="L22" s="1476"/>
      <c r="M22" s="1476"/>
      <c r="N22" s="1476"/>
      <c r="O22" s="1476"/>
      <c r="P22" s="1476"/>
      <c r="Q22" s="1476"/>
      <c r="R22" s="1476"/>
      <c r="S22" s="1476"/>
      <c r="T22" s="1476"/>
      <c r="U22" s="1476"/>
      <c r="V22" s="1476"/>
      <c r="W22" s="1476"/>
      <c r="X22" s="1476"/>
      <c r="Y22" s="1476"/>
      <c r="Z22" s="1476"/>
      <c r="AA22" s="1476"/>
      <c r="AB22" s="1476"/>
      <c r="AC22" s="1476"/>
      <c r="AD22" s="1476"/>
      <c r="AE22" s="1476"/>
      <c r="AF22" s="1476"/>
      <c r="AG22" s="1476"/>
      <c r="AH22" s="1476"/>
      <c r="AL22" s="422" t="s">
        <v>558</v>
      </c>
      <c r="AM22" s="418"/>
    </row>
    <row r="23" spans="3:39" x14ac:dyDescent="0.15">
      <c r="D23" s="1686"/>
      <c r="E23" s="1686"/>
      <c r="F23" s="1686"/>
      <c r="G23" s="438"/>
      <c r="H23" s="1686"/>
      <c r="I23" s="1686"/>
      <c r="J23" s="1686"/>
      <c r="K23" s="1687"/>
      <c r="L23" s="1687"/>
      <c r="M23" s="1687"/>
      <c r="N23" s="1687"/>
      <c r="O23" s="1687"/>
      <c r="P23" s="1687"/>
      <c r="Q23" s="1687"/>
      <c r="R23" s="1687"/>
      <c r="S23" s="1687"/>
      <c r="T23" s="1687"/>
      <c r="U23" s="1687"/>
      <c r="V23" s="1687"/>
      <c r="W23" s="1687"/>
      <c r="X23" s="1687"/>
      <c r="Y23" s="1687"/>
      <c r="Z23" s="1687"/>
      <c r="AA23" s="1687"/>
      <c r="AB23" s="1687"/>
      <c r="AC23" s="1687"/>
      <c r="AD23" s="1687"/>
      <c r="AE23" s="1687"/>
      <c r="AF23" s="1687"/>
      <c r="AG23" s="1687"/>
      <c r="AH23" s="1687"/>
      <c r="AL23" s="422" t="s">
        <v>469</v>
      </c>
      <c r="AM23" s="418"/>
    </row>
    <row r="24" spans="3:39" x14ac:dyDescent="0.15">
      <c r="K24" s="1687"/>
      <c r="L24" s="1687"/>
      <c r="M24" s="1687"/>
      <c r="N24" s="1687"/>
      <c r="O24" s="1687"/>
      <c r="P24" s="1687"/>
      <c r="Q24" s="1687"/>
      <c r="R24" s="1687"/>
      <c r="S24" s="1687"/>
      <c r="T24" s="1687"/>
      <c r="U24" s="1687"/>
      <c r="V24" s="1687"/>
      <c r="W24" s="1687"/>
      <c r="X24" s="1687"/>
      <c r="Y24" s="1687"/>
      <c r="Z24" s="1687"/>
      <c r="AA24" s="1687"/>
      <c r="AB24" s="1687"/>
      <c r="AC24" s="1687"/>
      <c r="AD24" s="1687"/>
      <c r="AE24" s="1687"/>
      <c r="AF24" s="1687"/>
      <c r="AG24" s="1687"/>
      <c r="AH24" s="1687"/>
      <c r="AL24" s="421"/>
      <c r="AM24" s="418"/>
    </row>
    <row r="25" spans="3:39" x14ac:dyDescent="0.15">
      <c r="C25" s="419" t="str">
        <f>IF(AB8="評価対象外",AL31,IF(C20=AL22,AL26&amp;G29-1&amp;AL27,IF(C20=AL23,AL29,"")))</f>
        <v/>
      </c>
      <c r="AL25" s="422" t="s">
        <v>559</v>
      </c>
      <c r="AM25" s="418"/>
    </row>
    <row r="26" spans="3:39" x14ac:dyDescent="0.15">
      <c r="C26" s="1628"/>
      <c r="D26" s="1629"/>
      <c r="E26" s="1629"/>
      <c r="F26" s="1629"/>
      <c r="G26" s="1629"/>
      <c r="H26" s="1629"/>
      <c r="I26" s="1629"/>
      <c r="J26" s="1629"/>
      <c r="K26" s="1670" t="s">
        <v>470</v>
      </c>
      <c r="L26" s="1629"/>
      <c r="M26" s="1629"/>
      <c r="N26" s="1629"/>
      <c r="O26" s="1629"/>
      <c r="P26" s="1629"/>
      <c r="Q26" s="1671"/>
      <c r="R26" s="1628" t="s">
        <v>471</v>
      </c>
      <c r="S26" s="1629"/>
      <c r="T26" s="1629"/>
      <c r="U26" s="1629"/>
      <c r="V26" s="1629"/>
      <c r="W26" s="1629"/>
      <c r="X26" s="1629"/>
      <c r="Y26" s="1671"/>
      <c r="AA26" s="436"/>
      <c r="AL26" s="422" t="s">
        <v>560</v>
      </c>
      <c r="AM26" s="418"/>
    </row>
    <row r="27" spans="3:39" ht="14.25" customHeight="1" x14ac:dyDescent="0.15">
      <c r="C27" s="1598" t="s">
        <v>532</v>
      </c>
      <c r="D27" s="1599"/>
      <c r="E27" s="1599"/>
      <c r="F27" s="1634"/>
      <c r="G27" s="1652"/>
      <c r="H27" s="1653"/>
      <c r="I27" s="1653"/>
      <c r="J27" s="1654"/>
      <c r="K27" s="1658"/>
      <c r="L27" s="1659"/>
      <c r="M27" s="1659"/>
      <c r="N27" s="1659"/>
      <c r="O27" s="1659"/>
      <c r="P27" s="1662" t="s">
        <v>166</v>
      </c>
      <c r="Q27" s="1663"/>
      <c r="R27" s="1666"/>
      <c r="S27" s="1667"/>
      <c r="T27" s="1667"/>
      <c r="U27" s="1667"/>
      <c r="V27" s="1662" t="s">
        <v>472</v>
      </c>
      <c r="W27" s="1662"/>
      <c r="X27" s="1662"/>
      <c r="Y27" s="1663"/>
      <c r="AA27" s="1650"/>
      <c r="AB27" s="1650"/>
      <c r="AC27" s="420"/>
      <c r="AD27" s="420"/>
      <c r="AE27" s="420"/>
      <c r="AF27" s="420"/>
      <c r="AG27" s="420"/>
      <c r="AH27" s="420"/>
      <c r="AL27" s="422" t="s">
        <v>561</v>
      </c>
      <c r="AM27" s="418"/>
    </row>
    <row r="28" spans="3:39" ht="14.25" customHeight="1" x14ac:dyDescent="0.15">
      <c r="C28" s="1600"/>
      <c r="D28" s="1601"/>
      <c r="E28" s="1601"/>
      <c r="F28" s="1635"/>
      <c r="G28" s="1655"/>
      <c r="H28" s="1656"/>
      <c r="I28" s="1656"/>
      <c r="J28" s="1657"/>
      <c r="K28" s="1660"/>
      <c r="L28" s="1661"/>
      <c r="M28" s="1661"/>
      <c r="N28" s="1661"/>
      <c r="O28" s="1661"/>
      <c r="P28" s="1664"/>
      <c r="Q28" s="1665"/>
      <c r="R28" s="1668"/>
      <c r="S28" s="1669"/>
      <c r="T28" s="1669"/>
      <c r="U28" s="1669"/>
      <c r="V28" s="1664"/>
      <c r="W28" s="1664"/>
      <c r="X28" s="1664"/>
      <c r="Y28" s="1665"/>
      <c r="AA28" s="1651"/>
      <c r="AB28" s="1651"/>
      <c r="AC28" s="1651"/>
      <c r="AD28" s="1651"/>
      <c r="AE28" s="1651"/>
      <c r="AF28" s="1651"/>
      <c r="AG28" s="1651"/>
      <c r="AH28" s="1651"/>
      <c r="AL28" s="421"/>
      <c r="AM28" s="418"/>
    </row>
    <row r="29" spans="3:39" ht="14.25" customHeight="1" x14ac:dyDescent="0.15">
      <c r="C29" s="1598" t="s">
        <v>473</v>
      </c>
      <c r="D29" s="1599"/>
      <c r="E29" s="1599"/>
      <c r="F29" s="1634"/>
      <c r="G29" s="1636">
        <f>その1!H4-1</f>
        <v>2023</v>
      </c>
      <c r="H29" s="1637"/>
      <c r="I29" s="1637"/>
      <c r="J29" s="1638"/>
      <c r="K29" s="1642" t="str">
        <f>IF('その5（非公表）'!P46=0,"",'その5（非公表）'!P46)</f>
        <v/>
      </c>
      <c r="L29" s="1643"/>
      <c r="M29" s="1643"/>
      <c r="N29" s="1643"/>
      <c r="O29" s="1643"/>
      <c r="P29" s="1599" t="s">
        <v>166</v>
      </c>
      <c r="Q29" s="1634"/>
      <c r="R29" s="1646" t="str">
        <f>IF(その1!AD20="","",ROUND(K29/その1!AD20*1000,1))</f>
        <v/>
      </c>
      <c r="S29" s="1647"/>
      <c r="T29" s="1647"/>
      <c r="U29" s="1647"/>
      <c r="V29" s="1599" t="s">
        <v>472</v>
      </c>
      <c r="W29" s="1599"/>
      <c r="X29" s="1599"/>
      <c r="Y29" s="1634"/>
      <c r="AL29" s="422" t="s">
        <v>562</v>
      </c>
      <c r="AM29" s="418"/>
    </row>
    <row r="30" spans="3:39" ht="14.25" customHeight="1" x14ac:dyDescent="0.15">
      <c r="C30" s="1600"/>
      <c r="D30" s="1601"/>
      <c r="E30" s="1601"/>
      <c r="F30" s="1635"/>
      <c r="G30" s="1639"/>
      <c r="H30" s="1640"/>
      <c r="I30" s="1640"/>
      <c r="J30" s="1641"/>
      <c r="K30" s="1644"/>
      <c r="L30" s="1645"/>
      <c r="M30" s="1645"/>
      <c r="N30" s="1645"/>
      <c r="O30" s="1645"/>
      <c r="P30" s="1601"/>
      <c r="Q30" s="1635"/>
      <c r="R30" s="1648"/>
      <c r="S30" s="1649"/>
      <c r="T30" s="1649"/>
      <c r="U30" s="1649"/>
      <c r="V30" s="1601"/>
      <c r="W30" s="1601"/>
      <c r="X30" s="1601"/>
      <c r="Y30" s="1635"/>
      <c r="AL30" s="421"/>
      <c r="AM30" s="418"/>
    </row>
    <row r="31" spans="3:39" ht="14.25" customHeight="1" x14ac:dyDescent="0.15">
      <c r="C31" s="1626" t="s">
        <v>474</v>
      </c>
      <c r="D31" s="1626"/>
      <c r="E31" s="1626"/>
      <c r="F31" s="1626"/>
      <c r="G31" s="1626"/>
      <c r="H31" s="1626"/>
      <c r="I31" s="1626"/>
      <c r="J31" s="1626"/>
      <c r="K31" s="1626"/>
      <c r="L31" s="1626"/>
      <c r="M31" s="1626"/>
      <c r="N31" s="1626"/>
      <c r="O31" s="1626"/>
      <c r="P31" s="1626"/>
      <c r="Q31" s="1626"/>
      <c r="R31" s="1626"/>
      <c r="S31" s="1626"/>
      <c r="T31" s="1626"/>
      <c r="U31" s="1626"/>
      <c r="V31" s="1626"/>
      <c r="W31" s="1626"/>
      <c r="X31" s="1626"/>
      <c r="Y31" s="1626"/>
      <c r="Z31" s="1626"/>
      <c r="AA31" s="1626"/>
      <c r="AB31" s="1626"/>
      <c r="AC31" s="1626"/>
      <c r="AD31" s="1626"/>
      <c r="AE31" s="1626"/>
      <c r="AF31" s="1626"/>
      <c r="AG31" s="1626"/>
      <c r="AH31" s="1626"/>
      <c r="AL31" s="422" t="s">
        <v>563</v>
      </c>
      <c r="AM31" s="418"/>
    </row>
    <row r="32" spans="3:39" ht="14.25" customHeight="1" x14ac:dyDescent="0.15">
      <c r="C32" s="1627" t="s">
        <v>475</v>
      </c>
      <c r="D32" s="1627"/>
      <c r="E32" s="1627"/>
      <c r="F32" s="1627"/>
      <c r="G32" s="1627"/>
      <c r="H32" s="1627"/>
      <c r="I32" s="1627"/>
      <c r="J32" s="1627"/>
      <c r="K32" s="1627"/>
      <c r="L32" s="1627"/>
      <c r="M32" s="1627"/>
      <c r="N32" s="1627"/>
      <c r="O32" s="1627"/>
      <c r="P32" s="1627"/>
      <c r="Q32" s="1627"/>
      <c r="R32" s="1627"/>
      <c r="S32" s="1627"/>
      <c r="T32" s="1627"/>
      <c r="U32" s="1627"/>
      <c r="V32" s="1627"/>
      <c r="W32" s="1627"/>
      <c r="X32" s="1627"/>
      <c r="Y32" s="1627"/>
      <c r="Z32" s="1627"/>
      <c r="AA32" s="1627"/>
      <c r="AB32" s="1627"/>
      <c r="AC32" s="1627"/>
      <c r="AD32" s="1627"/>
      <c r="AE32" s="1627"/>
      <c r="AF32" s="1627"/>
      <c r="AG32" s="1627"/>
      <c r="AH32" s="1627"/>
    </row>
    <row r="33" spans="3:36" ht="14.25" customHeight="1" x14ac:dyDescent="0.15">
      <c r="C33" s="438"/>
      <c r="D33" s="438"/>
      <c r="E33" s="438"/>
      <c r="F33" s="438"/>
      <c r="G33" s="398"/>
      <c r="H33" s="398"/>
      <c r="I33" s="398"/>
      <c r="J33" s="398"/>
      <c r="K33" s="439"/>
      <c r="L33" s="439"/>
      <c r="M33" s="439"/>
      <c r="N33" s="439"/>
      <c r="O33" s="439"/>
      <c r="P33" s="438"/>
      <c r="Q33" s="438"/>
      <c r="R33" s="439"/>
      <c r="S33" s="439"/>
      <c r="T33" s="439"/>
      <c r="U33" s="439"/>
      <c r="V33" s="438"/>
      <c r="W33" s="438"/>
      <c r="X33" s="438"/>
      <c r="Y33" s="438"/>
      <c r="Z33" s="399"/>
    </row>
    <row r="34" spans="3:36" ht="14.25" customHeight="1" x14ac:dyDescent="0.15">
      <c r="C34" s="1560" t="s">
        <v>476</v>
      </c>
      <c r="D34" s="1560"/>
      <c r="E34" s="1560"/>
      <c r="F34" s="1560"/>
      <c r="G34" s="1560"/>
      <c r="H34" s="1560"/>
      <c r="I34" s="1560"/>
      <c r="J34" s="1560"/>
      <c r="K34" s="1560"/>
      <c r="L34" s="1560"/>
      <c r="M34" s="1560"/>
      <c r="N34" s="1560"/>
      <c r="O34" s="1560"/>
      <c r="P34" s="1560"/>
      <c r="Q34" s="1560"/>
      <c r="R34" s="1560"/>
      <c r="S34" s="1560"/>
      <c r="T34" s="1560"/>
      <c r="U34" s="1560"/>
      <c r="V34" s="1560"/>
      <c r="W34" s="1560"/>
      <c r="X34" s="1560"/>
      <c r="Y34" s="1560"/>
      <c r="Z34" s="1560"/>
      <c r="AA34" s="1560"/>
      <c r="AB34" s="1560"/>
      <c r="AC34" s="1560"/>
      <c r="AD34" s="1560"/>
      <c r="AE34" s="1560"/>
      <c r="AF34" s="1560"/>
      <c r="AG34" s="1560"/>
      <c r="AH34" s="1560"/>
      <c r="AI34" s="1560"/>
      <c r="AJ34" s="1560"/>
    </row>
    <row r="35" spans="3:36" ht="14.25" customHeight="1" x14ac:dyDescent="0.15">
      <c r="C35" s="1628"/>
      <c r="D35" s="1629"/>
      <c r="E35" s="1629"/>
      <c r="F35" s="1629"/>
      <c r="G35" s="1629"/>
      <c r="H35" s="1629"/>
      <c r="I35" s="1629"/>
      <c r="J35" s="1629"/>
      <c r="K35" s="1630" t="s">
        <v>477</v>
      </c>
      <c r="L35" s="1631"/>
      <c r="M35" s="1631"/>
      <c r="N35" s="1631"/>
      <c r="O35" s="1631"/>
      <c r="P35" s="1631"/>
      <c r="Q35" s="1632"/>
      <c r="R35" s="1633" t="s">
        <v>478</v>
      </c>
      <c r="S35" s="1631"/>
      <c r="T35" s="1631"/>
      <c r="U35" s="1631"/>
      <c r="V35" s="1631"/>
      <c r="W35" s="1631"/>
      <c r="X35" s="1631"/>
      <c r="Y35" s="1632"/>
    </row>
    <row r="36" spans="3:36" ht="14.25" customHeight="1" x14ac:dyDescent="0.15">
      <c r="C36" s="1598" t="s">
        <v>533</v>
      </c>
      <c r="D36" s="1599"/>
      <c r="E36" s="1599"/>
      <c r="F36" s="1599"/>
      <c r="G36" s="1599"/>
      <c r="H36" s="1599"/>
      <c r="I36" s="1599"/>
      <c r="J36" s="1599"/>
      <c r="K36" s="1602" t="str">
        <f>IF(K27="","",(1-(K29/K27)))</f>
        <v/>
      </c>
      <c r="L36" s="1603"/>
      <c r="M36" s="1603"/>
      <c r="N36" s="1603"/>
      <c r="O36" s="1603"/>
      <c r="P36" s="1603"/>
      <c r="Q36" s="1604"/>
      <c r="R36" s="1608" t="str">
        <f>IF(R27="","",(1-(R29/R27)))</f>
        <v/>
      </c>
      <c r="S36" s="1603"/>
      <c r="T36" s="1603"/>
      <c r="U36" s="1603"/>
      <c r="V36" s="1603"/>
      <c r="W36" s="1603"/>
      <c r="X36" s="1603"/>
      <c r="Y36" s="1604"/>
    </row>
    <row r="37" spans="3:36" ht="14.25" customHeight="1" x14ac:dyDescent="0.15">
      <c r="C37" s="1600"/>
      <c r="D37" s="1601"/>
      <c r="E37" s="1601"/>
      <c r="F37" s="1601"/>
      <c r="G37" s="1601"/>
      <c r="H37" s="1601"/>
      <c r="I37" s="1601"/>
      <c r="J37" s="1601"/>
      <c r="K37" s="1605"/>
      <c r="L37" s="1606"/>
      <c r="M37" s="1606"/>
      <c r="N37" s="1606"/>
      <c r="O37" s="1606"/>
      <c r="P37" s="1606"/>
      <c r="Q37" s="1607"/>
      <c r="R37" s="1609"/>
      <c r="S37" s="1606"/>
      <c r="T37" s="1606"/>
      <c r="U37" s="1606"/>
      <c r="V37" s="1606"/>
      <c r="W37" s="1606"/>
      <c r="X37" s="1606"/>
      <c r="Y37" s="1607"/>
    </row>
    <row r="39" spans="3:36" x14ac:dyDescent="0.15">
      <c r="C39" s="1560" t="s">
        <v>479</v>
      </c>
      <c r="D39" s="1560"/>
      <c r="E39" s="1560"/>
      <c r="F39" s="1560"/>
      <c r="G39" s="1560"/>
      <c r="H39" s="1560"/>
      <c r="I39" s="1560"/>
      <c r="J39" s="1560"/>
      <c r="K39" s="1560"/>
      <c r="L39" s="1560"/>
      <c r="M39" s="1560"/>
      <c r="N39" s="1560"/>
      <c r="O39" s="1560"/>
      <c r="P39" s="1560"/>
      <c r="Q39" s="1560"/>
      <c r="R39" s="1560"/>
      <c r="S39" s="1560"/>
      <c r="T39" s="1560"/>
      <c r="U39" s="1560"/>
      <c r="V39" s="1560"/>
      <c r="W39" s="1560"/>
      <c r="X39" s="1560"/>
      <c r="Y39" s="1560"/>
      <c r="Z39" s="1560"/>
      <c r="AA39" s="1560"/>
      <c r="AB39" s="1560"/>
      <c r="AC39" s="1560"/>
      <c r="AD39" s="1560"/>
      <c r="AE39" s="1560"/>
      <c r="AF39" s="1560"/>
      <c r="AG39" s="1560"/>
      <c r="AH39" s="1560"/>
      <c r="AI39" s="1560"/>
      <c r="AJ39" s="1560"/>
    </row>
    <row r="40" spans="3:36" ht="14.25" customHeight="1" x14ac:dyDescent="0.15">
      <c r="C40" s="1592" t="s">
        <v>480</v>
      </c>
      <c r="D40" s="1593"/>
      <c r="E40" s="1593"/>
      <c r="F40" s="1594"/>
      <c r="G40" s="1610" t="str">
        <f>IF(K36="","",IF(K36&lt;=-0.2,AC50,IF(AND(K36&gt;-0.2,K36&lt;=-0.1),Y50,IF(AND(K36&gt;-0.1,K36&lt;0),U50,IF(K36=0,Q50,IF(AND(K36&gt;0,K36&lt;0.1),M50,IF(AND(K36&gt;=0.1,K36&lt;0.2),I50,IF(K36&gt;=0.2,E50))))))))</f>
        <v/>
      </c>
      <c r="H40" s="1611"/>
      <c r="I40" s="1611"/>
      <c r="J40" s="1499" t="s">
        <v>481</v>
      </c>
      <c r="K40" s="1591" t="s">
        <v>465</v>
      </c>
      <c r="L40" s="1591"/>
      <c r="M40" s="1591"/>
      <c r="N40" s="1614" t="s">
        <v>482</v>
      </c>
      <c r="O40" s="1615"/>
      <c r="P40" s="1615"/>
      <c r="Q40" s="1616"/>
      <c r="R40" s="1620" t="str">
        <f>IF(R36="","",IF(K36&lt;0,IF(R36&gt;0,"有","無"),"無"))</f>
        <v/>
      </c>
      <c r="S40" s="1621"/>
      <c r="T40" s="1622"/>
      <c r="U40" s="1591" t="s">
        <v>465</v>
      </c>
      <c r="V40" s="1591"/>
      <c r="W40" s="1591"/>
      <c r="X40" s="1592" t="s">
        <v>480</v>
      </c>
      <c r="Y40" s="1593"/>
      <c r="Z40" s="1593"/>
      <c r="AA40" s="1594"/>
      <c r="AB40" s="1535" t="str">
        <f>IF(R40="有",15,G40)</f>
        <v/>
      </c>
      <c r="AC40" s="1536"/>
      <c r="AD40" s="1536"/>
      <c r="AE40" s="1536"/>
      <c r="AF40" s="1536"/>
      <c r="AG40" s="1536"/>
      <c r="AH40" s="1499" t="s">
        <v>481</v>
      </c>
    </row>
    <row r="41" spans="3:36" ht="14.25" customHeight="1" x14ac:dyDescent="0.15">
      <c r="C41" s="1595"/>
      <c r="D41" s="1596"/>
      <c r="E41" s="1596"/>
      <c r="F41" s="1597"/>
      <c r="G41" s="1612"/>
      <c r="H41" s="1613"/>
      <c r="I41" s="1613"/>
      <c r="J41" s="1500"/>
      <c r="K41" s="1591"/>
      <c r="L41" s="1591"/>
      <c r="M41" s="1591"/>
      <c r="N41" s="1617"/>
      <c r="O41" s="1618"/>
      <c r="P41" s="1618"/>
      <c r="Q41" s="1619"/>
      <c r="R41" s="1623"/>
      <c r="S41" s="1624"/>
      <c r="T41" s="1625"/>
      <c r="U41" s="1591"/>
      <c r="V41" s="1591"/>
      <c r="W41" s="1591"/>
      <c r="X41" s="1595"/>
      <c r="Y41" s="1596"/>
      <c r="Z41" s="1596"/>
      <c r="AA41" s="1597"/>
      <c r="AB41" s="1537"/>
      <c r="AC41" s="1538"/>
      <c r="AD41" s="1538"/>
      <c r="AE41" s="1538"/>
      <c r="AF41" s="1538"/>
      <c r="AG41" s="1538"/>
      <c r="AH41" s="1500"/>
    </row>
    <row r="42" spans="3:36" ht="14.25" customHeight="1" x14ac:dyDescent="0.15">
      <c r="J42" s="396" t="s">
        <v>483</v>
      </c>
      <c r="T42" s="396" t="s">
        <v>484</v>
      </c>
      <c r="AH42" s="396" t="s">
        <v>485</v>
      </c>
    </row>
    <row r="43" spans="3:36" ht="14.25" customHeight="1" x14ac:dyDescent="0.15"/>
    <row r="44" spans="3:36" x14ac:dyDescent="0.15">
      <c r="C44" s="1560" t="s">
        <v>486</v>
      </c>
      <c r="D44" s="1560"/>
      <c r="E44" s="1560"/>
      <c r="F44" s="1560"/>
      <c r="G44" s="1560"/>
      <c r="H44" s="1560"/>
      <c r="I44" s="1560"/>
      <c r="J44" s="1560"/>
      <c r="K44" s="1560"/>
      <c r="L44" s="1560"/>
      <c r="M44" s="1560"/>
      <c r="N44" s="1560"/>
      <c r="O44" s="1560"/>
      <c r="P44" s="1560"/>
      <c r="Q44" s="1560"/>
      <c r="R44" s="1560"/>
      <c r="S44" s="1560"/>
      <c r="T44" s="1560"/>
      <c r="U44" s="1560"/>
      <c r="V44" s="1560"/>
      <c r="W44" s="1560"/>
      <c r="X44" s="1560"/>
      <c r="Y44" s="1560"/>
      <c r="Z44" s="1560"/>
      <c r="AA44" s="1560"/>
      <c r="AB44" s="1560"/>
      <c r="AC44" s="1560"/>
      <c r="AD44" s="1560"/>
      <c r="AE44" s="1560"/>
      <c r="AF44" s="1560"/>
      <c r="AG44" s="1560"/>
      <c r="AH44" s="1560"/>
    </row>
    <row r="45" spans="3:36" x14ac:dyDescent="0.15">
      <c r="C45" s="1574" t="s">
        <v>534</v>
      </c>
      <c r="D45" s="1547"/>
      <c r="E45" s="1547"/>
      <c r="F45" s="1547"/>
      <c r="G45" s="1547"/>
      <c r="H45" s="1547"/>
      <c r="I45" s="1547"/>
      <c r="J45" s="1547"/>
      <c r="K45" s="1547"/>
      <c r="L45" s="1547"/>
      <c r="M45" s="1547"/>
      <c r="N45" s="1547"/>
      <c r="O45" s="1547"/>
      <c r="P45" s="1547"/>
      <c r="Q45" s="1547"/>
      <c r="R45" s="1547"/>
      <c r="S45" s="1547"/>
      <c r="T45" s="1547"/>
      <c r="U45" s="1547"/>
      <c r="V45" s="1547"/>
      <c r="W45" s="1547"/>
      <c r="X45" s="1547"/>
      <c r="Y45" s="1547"/>
      <c r="Z45" s="1547"/>
      <c r="AA45" s="1547"/>
      <c r="AB45" s="1547"/>
      <c r="AC45" s="1547"/>
      <c r="AD45" s="1547"/>
      <c r="AE45" s="1547"/>
      <c r="AF45" s="1547"/>
      <c r="AG45" s="1547"/>
      <c r="AH45" s="1575"/>
    </row>
    <row r="46" spans="3:36" x14ac:dyDescent="0.15">
      <c r="C46" s="400"/>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401"/>
    </row>
    <row r="47" spans="3:36" x14ac:dyDescent="0.15">
      <c r="C47" s="400"/>
      <c r="D47" s="399"/>
      <c r="E47" s="1581" t="s">
        <v>487</v>
      </c>
      <c r="F47" s="1582"/>
      <c r="G47" s="1582"/>
      <c r="H47" s="1582"/>
      <c r="I47" s="1582"/>
      <c r="J47" s="1582"/>
      <c r="K47" s="1582"/>
      <c r="L47" s="1582"/>
      <c r="M47" s="1582"/>
      <c r="N47" s="1582"/>
      <c r="O47" s="1582"/>
      <c r="P47" s="1582"/>
      <c r="Q47" s="1582"/>
      <c r="R47" s="1582"/>
      <c r="S47" s="1582"/>
      <c r="T47" s="1582"/>
      <c r="U47" s="1582"/>
      <c r="V47" s="1582"/>
      <c r="W47" s="1582"/>
      <c r="X47" s="1582"/>
      <c r="Y47" s="1582"/>
      <c r="Z47" s="1582"/>
      <c r="AA47" s="1582"/>
      <c r="AB47" s="1582"/>
      <c r="AC47" s="1582"/>
      <c r="AD47" s="1582"/>
      <c r="AE47" s="1582"/>
      <c r="AF47" s="1583"/>
      <c r="AG47" s="399"/>
      <c r="AH47" s="401"/>
    </row>
    <row r="48" spans="3:36" ht="14.25" customHeight="1" x14ac:dyDescent="0.15">
      <c r="C48" s="400"/>
      <c r="D48" s="399"/>
      <c r="E48" s="1584" t="s">
        <v>488</v>
      </c>
      <c r="F48" s="1585"/>
      <c r="G48" s="1585"/>
      <c r="H48" s="1585"/>
      <c r="I48" s="1588" t="s">
        <v>489</v>
      </c>
      <c r="J48" s="1585"/>
      <c r="K48" s="1585"/>
      <c r="L48" s="1585"/>
      <c r="M48" s="1588" t="s">
        <v>490</v>
      </c>
      <c r="N48" s="1585"/>
      <c r="O48" s="1585"/>
      <c r="P48" s="1585"/>
      <c r="Q48" s="1585">
        <v>0</v>
      </c>
      <c r="R48" s="1585"/>
      <c r="S48" s="1585"/>
      <c r="T48" s="1585"/>
      <c r="U48" s="1588" t="s">
        <v>491</v>
      </c>
      <c r="V48" s="1585"/>
      <c r="W48" s="1585"/>
      <c r="X48" s="1585"/>
      <c r="Y48" s="1588" t="s">
        <v>492</v>
      </c>
      <c r="Z48" s="1585"/>
      <c r="AA48" s="1585"/>
      <c r="AB48" s="1585"/>
      <c r="AC48" s="1585" t="s">
        <v>493</v>
      </c>
      <c r="AD48" s="1585"/>
      <c r="AE48" s="1585"/>
      <c r="AF48" s="1589"/>
      <c r="AG48" s="399"/>
      <c r="AH48" s="401"/>
    </row>
    <row r="49" spans="3:34" x14ac:dyDescent="0.15">
      <c r="C49" s="400"/>
      <c r="D49" s="399"/>
      <c r="E49" s="1586"/>
      <c r="F49" s="1587"/>
      <c r="G49" s="1587"/>
      <c r="H49" s="1587"/>
      <c r="I49" s="1587"/>
      <c r="J49" s="1587"/>
      <c r="K49" s="1587"/>
      <c r="L49" s="1587"/>
      <c r="M49" s="1587"/>
      <c r="N49" s="1587"/>
      <c r="O49" s="1587"/>
      <c r="P49" s="1587"/>
      <c r="Q49" s="1587"/>
      <c r="R49" s="1587"/>
      <c r="S49" s="1587"/>
      <c r="T49" s="1587"/>
      <c r="U49" s="1587"/>
      <c r="V49" s="1587"/>
      <c r="W49" s="1587"/>
      <c r="X49" s="1587"/>
      <c r="Y49" s="1587"/>
      <c r="Z49" s="1587"/>
      <c r="AA49" s="1587"/>
      <c r="AB49" s="1587"/>
      <c r="AC49" s="1587"/>
      <c r="AD49" s="1587"/>
      <c r="AE49" s="1587"/>
      <c r="AF49" s="1590"/>
      <c r="AG49" s="399"/>
      <c r="AH49" s="401"/>
    </row>
    <row r="50" spans="3:34" ht="14.25" customHeight="1" x14ac:dyDescent="0.15">
      <c r="C50" s="400"/>
      <c r="D50" s="399"/>
      <c r="E50" s="1579">
        <v>30</v>
      </c>
      <c r="F50" s="1570"/>
      <c r="G50" s="1570"/>
      <c r="H50" s="1570"/>
      <c r="I50" s="1570">
        <v>25</v>
      </c>
      <c r="J50" s="1570"/>
      <c r="K50" s="1570"/>
      <c r="L50" s="1570"/>
      <c r="M50" s="1570">
        <v>20</v>
      </c>
      <c r="N50" s="1570"/>
      <c r="O50" s="1570"/>
      <c r="P50" s="1570"/>
      <c r="Q50" s="1570">
        <v>15</v>
      </c>
      <c r="R50" s="1570"/>
      <c r="S50" s="1570"/>
      <c r="T50" s="1570"/>
      <c r="U50" s="1570">
        <v>10</v>
      </c>
      <c r="V50" s="1570"/>
      <c r="W50" s="1570"/>
      <c r="X50" s="1570"/>
      <c r="Y50" s="1570">
        <v>5</v>
      </c>
      <c r="Z50" s="1570"/>
      <c r="AA50" s="1570"/>
      <c r="AB50" s="1570"/>
      <c r="AC50" s="1570">
        <v>0</v>
      </c>
      <c r="AD50" s="1570"/>
      <c r="AE50" s="1570"/>
      <c r="AF50" s="1571"/>
      <c r="AG50" s="399"/>
      <c r="AH50" s="401"/>
    </row>
    <row r="51" spans="3:34" ht="14.25" customHeight="1" x14ac:dyDescent="0.15">
      <c r="C51" s="400"/>
      <c r="D51" s="399"/>
      <c r="E51" s="1580"/>
      <c r="F51" s="1572"/>
      <c r="G51" s="1572"/>
      <c r="H51" s="1572"/>
      <c r="I51" s="1572"/>
      <c r="J51" s="1572"/>
      <c r="K51" s="1572"/>
      <c r="L51" s="1572"/>
      <c r="M51" s="1572"/>
      <c r="N51" s="1572"/>
      <c r="O51" s="1572"/>
      <c r="P51" s="1572"/>
      <c r="Q51" s="1572"/>
      <c r="R51" s="1572"/>
      <c r="S51" s="1572"/>
      <c r="T51" s="1572"/>
      <c r="U51" s="1572"/>
      <c r="V51" s="1572"/>
      <c r="W51" s="1572"/>
      <c r="X51" s="1572"/>
      <c r="Y51" s="1572"/>
      <c r="Z51" s="1572"/>
      <c r="AA51" s="1572"/>
      <c r="AB51" s="1572"/>
      <c r="AC51" s="1572"/>
      <c r="AD51" s="1572"/>
      <c r="AE51" s="1572"/>
      <c r="AF51" s="1573"/>
      <c r="AG51" s="399"/>
      <c r="AH51" s="401"/>
    </row>
    <row r="52" spans="3:34" x14ac:dyDescent="0.15">
      <c r="C52" s="402"/>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4"/>
    </row>
    <row r="53" spans="3:34" ht="39.950000000000003" customHeight="1" x14ac:dyDescent="0.15"/>
    <row r="54" spans="3:34" x14ac:dyDescent="0.15">
      <c r="C54" s="1560" t="s">
        <v>494</v>
      </c>
      <c r="D54" s="1560"/>
      <c r="E54" s="1560"/>
      <c r="F54" s="1560"/>
      <c r="G54" s="1560"/>
      <c r="H54" s="1560"/>
      <c r="I54" s="1560"/>
      <c r="J54" s="1560"/>
      <c r="K54" s="1560"/>
      <c r="L54" s="1560"/>
      <c r="M54" s="1560"/>
      <c r="N54" s="1560"/>
      <c r="O54" s="1560"/>
      <c r="P54" s="1560"/>
      <c r="Q54" s="1560"/>
      <c r="R54" s="1560"/>
      <c r="S54" s="1560"/>
      <c r="T54" s="1560"/>
      <c r="U54" s="1560"/>
      <c r="V54" s="1560"/>
      <c r="W54" s="1560"/>
      <c r="X54" s="1560"/>
      <c r="Y54" s="1560"/>
      <c r="Z54" s="1560"/>
      <c r="AA54" s="1560"/>
      <c r="AB54" s="1560"/>
      <c r="AC54" s="1560"/>
      <c r="AD54" s="1560"/>
      <c r="AE54" s="1560"/>
      <c r="AF54" s="1560"/>
      <c r="AG54" s="1560"/>
      <c r="AH54" s="1560"/>
    </row>
    <row r="55" spans="3:34" x14ac:dyDescent="0.15">
      <c r="C55" s="1574" t="s">
        <v>535</v>
      </c>
      <c r="D55" s="1547"/>
      <c r="E55" s="1547"/>
      <c r="F55" s="1547"/>
      <c r="G55" s="1547"/>
      <c r="H55" s="1547"/>
      <c r="I55" s="1547"/>
      <c r="J55" s="1547"/>
      <c r="K55" s="1547"/>
      <c r="L55" s="1547"/>
      <c r="M55" s="1547"/>
      <c r="N55" s="1547"/>
      <c r="O55" s="1547"/>
      <c r="P55" s="1547"/>
      <c r="Q55" s="1547"/>
      <c r="R55" s="1547"/>
      <c r="S55" s="1547"/>
      <c r="T55" s="1547"/>
      <c r="U55" s="1547"/>
      <c r="V55" s="1547"/>
      <c r="W55" s="1547"/>
      <c r="X55" s="1547"/>
      <c r="Y55" s="1547"/>
      <c r="Z55" s="1547"/>
      <c r="AA55" s="1547"/>
      <c r="AB55" s="1547"/>
      <c r="AC55" s="1547"/>
      <c r="AD55" s="1547"/>
      <c r="AE55" s="1547"/>
      <c r="AF55" s="1547"/>
      <c r="AG55" s="1547"/>
      <c r="AH55" s="1575"/>
    </row>
    <row r="56" spans="3:34" x14ac:dyDescent="0.15">
      <c r="C56" s="400"/>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401"/>
    </row>
    <row r="57" spans="3:34" x14ac:dyDescent="0.15">
      <c r="C57" s="400"/>
      <c r="D57" s="399"/>
      <c r="E57" s="399"/>
      <c r="F57" s="399"/>
      <c r="H57" s="1576" t="s">
        <v>495</v>
      </c>
      <c r="I57" s="1577"/>
      <c r="J57" s="1577"/>
      <c r="K57" s="1577"/>
      <c r="L57" s="1577"/>
      <c r="M57" s="1577"/>
      <c r="N57" s="1577" t="s">
        <v>471</v>
      </c>
      <c r="O57" s="1577"/>
      <c r="P57" s="1577"/>
      <c r="Q57" s="1577"/>
      <c r="R57" s="1577"/>
      <c r="S57" s="1577"/>
      <c r="T57" s="1577" t="s">
        <v>484</v>
      </c>
      <c r="U57" s="1577"/>
      <c r="V57" s="1577"/>
      <c r="W57" s="1577"/>
      <c r="X57" s="1577"/>
      <c r="Y57" s="1577"/>
      <c r="Z57" s="1577"/>
      <c r="AA57" s="1577"/>
      <c r="AB57" s="1577"/>
      <c r="AC57" s="1578"/>
      <c r="AD57" s="399"/>
      <c r="AE57" s="399"/>
      <c r="AF57" s="399"/>
      <c r="AG57" s="399"/>
      <c r="AH57" s="401"/>
    </row>
    <row r="58" spans="3:34" x14ac:dyDescent="0.15">
      <c r="C58" s="400"/>
      <c r="D58" s="399"/>
      <c r="E58" s="399"/>
      <c r="F58" s="399"/>
      <c r="H58" s="1561" t="s">
        <v>496</v>
      </c>
      <c r="I58" s="1562"/>
      <c r="J58" s="1562"/>
      <c r="K58" s="1562"/>
      <c r="L58" s="1562"/>
      <c r="M58" s="1562"/>
      <c r="N58" s="1562" t="s">
        <v>496</v>
      </c>
      <c r="O58" s="1562"/>
      <c r="P58" s="1562"/>
      <c r="Q58" s="1562"/>
      <c r="R58" s="1562"/>
      <c r="S58" s="1562"/>
      <c r="T58" s="1563" t="s">
        <v>497</v>
      </c>
      <c r="U58" s="1563"/>
      <c r="V58" s="1563"/>
      <c r="W58" s="1563"/>
      <c r="X58" s="1563"/>
      <c r="Y58" s="1563"/>
      <c r="Z58" s="1563"/>
      <c r="AA58" s="1563"/>
      <c r="AB58" s="1563"/>
      <c r="AC58" s="1564"/>
      <c r="AD58" s="399"/>
      <c r="AE58" s="399"/>
      <c r="AF58" s="399"/>
      <c r="AG58" s="399"/>
      <c r="AH58" s="401"/>
    </row>
    <row r="59" spans="3:34" x14ac:dyDescent="0.15">
      <c r="C59" s="400"/>
      <c r="D59" s="399"/>
      <c r="E59" s="399"/>
      <c r="F59" s="399"/>
      <c r="H59" s="1565" t="s">
        <v>496</v>
      </c>
      <c r="I59" s="1566"/>
      <c r="J59" s="1566"/>
      <c r="K59" s="1566"/>
      <c r="L59" s="1566"/>
      <c r="M59" s="1566"/>
      <c r="N59" s="1567" t="s">
        <v>498</v>
      </c>
      <c r="O59" s="1567"/>
      <c r="P59" s="1567"/>
      <c r="Q59" s="1567"/>
      <c r="R59" s="1567"/>
      <c r="S59" s="1567"/>
      <c r="T59" s="1568" t="s">
        <v>499</v>
      </c>
      <c r="U59" s="1568"/>
      <c r="V59" s="1568"/>
      <c r="W59" s="1568"/>
      <c r="X59" s="1568"/>
      <c r="Y59" s="1568"/>
      <c r="Z59" s="1568"/>
      <c r="AA59" s="1568"/>
      <c r="AB59" s="1568"/>
      <c r="AC59" s="1569"/>
      <c r="AD59" s="399"/>
      <c r="AE59" s="399"/>
      <c r="AF59" s="399"/>
      <c r="AG59" s="399"/>
      <c r="AH59" s="401"/>
    </row>
    <row r="60" spans="3:34" x14ac:dyDescent="0.15">
      <c r="C60" s="400"/>
      <c r="D60" s="399"/>
      <c r="E60" s="399"/>
      <c r="F60" s="399"/>
      <c r="H60" s="1548" t="s">
        <v>498</v>
      </c>
      <c r="I60" s="1549"/>
      <c r="J60" s="1549"/>
      <c r="K60" s="1549"/>
      <c r="L60" s="1549"/>
      <c r="M60" s="1549"/>
      <c r="N60" s="1549" t="s">
        <v>500</v>
      </c>
      <c r="O60" s="1549"/>
      <c r="P60" s="1549"/>
      <c r="Q60" s="1549"/>
      <c r="R60" s="1549"/>
      <c r="S60" s="1549"/>
      <c r="T60" s="1550" t="s">
        <v>497</v>
      </c>
      <c r="U60" s="1550"/>
      <c r="V60" s="1550"/>
      <c r="W60" s="1550"/>
      <c r="X60" s="1550"/>
      <c r="Y60" s="1550"/>
      <c r="Z60" s="1550"/>
      <c r="AA60" s="1550"/>
      <c r="AB60" s="1550"/>
      <c r="AC60" s="1551"/>
      <c r="AD60" s="399"/>
      <c r="AE60" s="399"/>
      <c r="AF60" s="399"/>
      <c r="AG60" s="399"/>
      <c r="AH60" s="401"/>
    </row>
    <row r="61" spans="3:34" x14ac:dyDescent="0.15">
      <c r="C61" s="402"/>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4"/>
    </row>
    <row r="63" spans="3:34" ht="14.25" customHeight="1" x14ac:dyDescent="0.15">
      <c r="C63" s="1552" t="s">
        <v>539</v>
      </c>
      <c r="D63" s="1553"/>
      <c r="E63" s="1553"/>
      <c r="F63" s="1553"/>
      <c r="G63" s="1553"/>
      <c r="H63" s="1553"/>
      <c r="I63" s="1553"/>
      <c r="J63" s="1553"/>
      <c r="K63" s="1553"/>
      <c r="L63" s="1553"/>
      <c r="M63" s="1553"/>
      <c r="N63" s="1553"/>
      <c r="O63" s="1553"/>
      <c r="P63" s="1553"/>
      <c r="Q63" s="1553"/>
      <c r="R63" s="1553"/>
      <c r="S63" s="1553"/>
      <c r="T63" s="1553"/>
      <c r="U63" s="1553"/>
      <c r="V63" s="1553"/>
      <c r="W63" s="1553"/>
      <c r="X63" s="1553"/>
      <c r="Y63" s="1553"/>
      <c r="Z63" s="1553"/>
      <c r="AA63" s="1553"/>
      <c r="AB63" s="1556" t="str">
        <f>IF(AB8="評価対象外",AB8,"")</f>
        <v/>
      </c>
      <c r="AC63" s="1556"/>
      <c r="AD63" s="1556"/>
      <c r="AE63" s="1556"/>
      <c r="AF63" s="1556"/>
      <c r="AG63" s="1556"/>
      <c r="AH63" s="1557"/>
    </row>
    <row r="64" spans="3:34" ht="14.25" customHeight="1" x14ac:dyDescent="0.15">
      <c r="C64" s="1554"/>
      <c r="D64" s="1555"/>
      <c r="E64" s="1555"/>
      <c r="F64" s="1555"/>
      <c r="G64" s="1555"/>
      <c r="H64" s="1555"/>
      <c r="I64" s="1555"/>
      <c r="J64" s="1555"/>
      <c r="K64" s="1555"/>
      <c r="L64" s="1555"/>
      <c r="M64" s="1555"/>
      <c r="N64" s="1555"/>
      <c r="O64" s="1555"/>
      <c r="P64" s="1555"/>
      <c r="Q64" s="1555"/>
      <c r="R64" s="1555"/>
      <c r="S64" s="1555"/>
      <c r="T64" s="1555"/>
      <c r="U64" s="1555"/>
      <c r="V64" s="1555"/>
      <c r="W64" s="1555"/>
      <c r="X64" s="1555"/>
      <c r="Y64" s="1555"/>
      <c r="Z64" s="1555"/>
      <c r="AA64" s="1555"/>
      <c r="AB64" s="1558"/>
      <c r="AC64" s="1558"/>
      <c r="AD64" s="1558"/>
      <c r="AE64" s="1558"/>
      <c r="AF64" s="1558"/>
      <c r="AG64" s="1558"/>
      <c r="AH64" s="1559"/>
    </row>
    <row r="65" spans="3:36" x14ac:dyDescent="0.15">
      <c r="C65" s="1560" t="s">
        <v>540</v>
      </c>
      <c r="D65" s="1560"/>
      <c r="E65" s="1560"/>
      <c r="F65" s="1560"/>
      <c r="G65" s="1560"/>
      <c r="H65" s="1560"/>
      <c r="I65" s="1560"/>
      <c r="J65" s="1560"/>
      <c r="K65" s="1560"/>
      <c r="L65" s="1560"/>
      <c r="M65" s="1560"/>
      <c r="N65" s="1560"/>
      <c r="O65" s="1560"/>
      <c r="P65" s="1560"/>
      <c r="Q65" s="1560"/>
      <c r="R65" s="1560"/>
      <c r="S65" s="1560"/>
      <c r="T65" s="1560"/>
      <c r="U65" s="1560"/>
      <c r="V65" s="1560"/>
      <c r="W65" s="1560"/>
      <c r="X65" s="1560"/>
      <c r="Y65" s="1560"/>
      <c r="Z65" s="1560"/>
      <c r="AA65" s="1560"/>
      <c r="AB65" s="1560"/>
      <c r="AC65" s="1560"/>
      <c r="AD65" s="1560"/>
      <c r="AE65" s="1560"/>
      <c r="AF65" s="1560"/>
      <c r="AG65" s="1560"/>
      <c r="AH65" s="1560"/>
      <c r="AI65" s="1560"/>
      <c r="AJ65" s="1560"/>
    </row>
    <row r="66" spans="3:36" ht="14.25" customHeight="1" x14ac:dyDescent="0.15">
      <c r="X66" s="1529" t="s">
        <v>501</v>
      </c>
      <c r="Y66" s="1530"/>
      <c r="Z66" s="1530"/>
      <c r="AA66" s="1531"/>
      <c r="AB66" s="1535">
        <f>'点検表（DC版）'!AA5</f>
        <v>0</v>
      </c>
      <c r="AC66" s="1536"/>
      <c r="AD66" s="1536"/>
      <c r="AE66" s="1536"/>
      <c r="AF66" s="1536"/>
      <c r="AG66" s="1536"/>
      <c r="AH66" s="1499" t="s">
        <v>481</v>
      </c>
    </row>
    <row r="67" spans="3:36" ht="14.25" customHeight="1" x14ac:dyDescent="0.15">
      <c r="X67" s="1532"/>
      <c r="Y67" s="1533"/>
      <c r="Z67" s="1533"/>
      <c r="AA67" s="1534"/>
      <c r="AB67" s="1537"/>
      <c r="AC67" s="1538"/>
      <c r="AD67" s="1538"/>
      <c r="AE67" s="1538"/>
      <c r="AF67" s="1538"/>
      <c r="AG67" s="1538"/>
      <c r="AH67" s="1500"/>
    </row>
    <row r="69" spans="3:36" ht="14.25" customHeight="1" x14ac:dyDescent="0.15">
      <c r="C69" s="1539" t="s">
        <v>502</v>
      </c>
      <c r="D69" s="1540"/>
      <c r="E69" s="1540"/>
      <c r="F69" s="1540"/>
      <c r="G69" s="1540"/>
      <c r="H69" s="1540"/>
      <c r="I69" s="1540"/>
      <c r="J69" s="1540"/>
      <c r="K69" s="1540"/>
      <c r="L69" s="1540"/>
      <c r="M69" s="1540"/>
      <c r="N69" s="1540"/>
      <c r="O69" s="1540"/>
      <c r="P69" s="1540"/>
      <c r="Q69" s="1540"/>
      <c r="R69" s="1540"/>
      <c r="S69" s="1540"/>
      <c r="T69" s="1540"/>
      <c r="U69" s="1540"/>
      <c r="V69" s="1540"/>
      <c r="W69" s="1540"/>
      <c r="X69" s="1540"/>
      <c r="Y69" s="1540"/>
      <c r="Z69" s="1540"/>
      <c r="AA69" s="1540"/>
      <c r="AB69" s="1543" t="str">
        <f>IF(AB8="評価対象外",AB8,"")</f>
        <v/>
      </c>
      <c r="AC69" s="1543"/>
      <c r="AD69" s="1543"/>
      <c r="AE69" s="1543"/>
      <c r="AF69" s="1543"/>
      <c r="AG69" s="1543"/>
      <c r="AH69" s="1544"/>
    </row>
    <row r="70" spans="3:36" ht="14.25" customHeight="1" x14ac:dyDescent="0.15">
      <c r="C70" s="1541"/>
      <c r="D70" s="1542"/>
      <c r="E70" s="1542"/>
      <c r="F70" s="1542"/>
      <c r="G70" s="1542"/>
      <c r="H70" s="1542"/>
      <c r="I70" s="1542"/>
      <c r="J70" s="1542"/>
      <c r="K70" s="1542"/>
      <c r="L70" s="1542"/>
      <c r="M70" s="1542"/>
      <c r="N70" s="1542"/>
      <c r="O70" s="1542"/>
      <c r="P70" s="1542"/>
      <c r="Q70" s="1542"/>
      <c r="R70" s="1542"/>
      <c r="S70" s="1542"/>
      <c r="T70" s="1542"/>
      <c r="U70" s="1542"/>
      <c r="V70" s="1542"/>
      <c r="W70" s="1542"/>
      <c r="X70" s="1542"/>
      <c r="Y70" s="1542"/>
      <c r="Z70" s="1542"/>
      <c r="AA70" s="1542"/>
      <c r="AB70" s="1545"/>
      <c r="AC70" s="1545"/>
      <c r="AD70" s="1545"/>
      <c r="AE70" s="1545"/>
      <c r="AF70" s="1545"/>
      <c r="AG70" s="1545"/>
      <c r="AH70" s="1546"/>
    </row>
    <row r="71" spans="3:36" x14ac:dyDescent="0.15">
      <c r="C71" s="1547" t="s">
        <v>503</v>
      </c>
      <c r="D71" s="1547"/>
      <c r="E71" s="1547"/>
      <c r="F71" s="1547"/>
      <c r="G71" s="1547"/>
      <c r="H71" s="1547"/>
      <c r="I71" s="1547"/>
      <c r="J71" s="1547"/>
      <c r="K71" s="1547"/>
      <c r="L71" s="1547"/>
      <c r="M71" s="1547"/>
      <c r="N71" s="1547"/>
      <c r="O71" s="1547"/>
      <c r="P71" s="1547"/>
      <c r="Q71" s="1547"/>
      <c r="R71" s="1547"/>
      <c r="S71" s="1547"/>
      <c r="T71" s="1547"/>
      <c r="U71" s="1547"/>
      <c r="V71" s="1547"/>
      <c r="W71" s="1547"/>
      <c r="X71" s="1547"/>
      <c r="Y71" s="1547"/>
      <c r="Z71" s="1547"/>
      <c r="AA71" s="1547"/>
      <c r="AB71" s="1547"/>
      <c r="AC71" s="1547"/>
      <c r="AD71" s="1547"/>
      <c r="AE71" s="1547"/>
      <c r="AF71" s="1547"/>
      <c r="AG71" s="1547"/>
      <c r="AH71" s="1547"/>
    </row>
    <row r="72" spans="3:36" ht="14.25" customHeight="1" x14ac:dyDescent="0.15">
      <c r="W72" s="405"/>
      <c r="X72" s="1489" t="s">
        <v>504</v>
      </c>
      <c r="Y72" s="1490"/>
      <c r="Z72" s="1490"/>
      <c r="AA72" s="1491"/>
      <c r="AB72" s="1495" t="str">
        <f>IF(AB40="","",AB40+AB66)</f>
        <v/>
      </c>
      <c r="AC72" s="1496"/>
      <c r="AD72" s="1496"/>
      <c r="AE72" s="1496"/>
      <c r="AF72" s="1496"/>
      <c r="AG72" s="1496"/>
      <c r="AH72" s="1499" t="s">
        <v>481</v>
      </c>
    </row>
    <row r="73" spans="3:36" ht="14.25" customHeight="1" x14ac:dyDescent="0.15">
      <c r="W73" s="405"/>
      <c r="X73" s="1492"/>
      <c r="Y73" s="1493"/>
      <c r="Z73" s="1493"/>
      <c r="AA73" s="1494"/>
      <c r="AB73" s="1497"/>
      <c r="AC73" s="1498"/>
      <c r="AD73" s="1498"/>
      <c r="AE73" s="1498"/>
      <c r="AF73" s="1498"/>
      <c r="AG73" s="1498"/>
      <c r="AH73" s="1500"/>
    </row>
    <row r="74" spans="3:36" ht="14.25" customHeight="1" x14ac:dyDescent="0.2">
      <c r="W74" s="406"/>
      <c r="X74" s="407"/>
      <c r="Y74" s="407"/>
      <c r="Z74" s="407"/>
      <c r="AA74" s="407"/>
      <c r="AB74" s="408"/>
      <c r="AC74" s="408"/>
      <c r="AD74" s="408"/>
      <c r="AE74" s="408"/>
      <c r="AF74" s="408"/>
      <c r="AG74" s="408"/>
      <c r="AH74" s="409"/>
    </row>
    <row r="75" spans="3:36" x14ac:dyDescent="0.15">
      <c r="C75" s="1476" t="s">
        <v>505</v>
      </c>
      <c r="D75" s="1476"/>
      <c r="E75" s="1476"/>
      <c r="F75" s="1476"/>
      <c r="G75" s="1476"/>
      <c r="H75" s="1476"/>
      <c r="I75" s="1476"/>
      <c r="J75" s="1476"/>
      <c r="K75" s="1476"/>
      <c r="L75" s="1476"/>
      <c r="M75" s="1476"/>
      <c r="N75" s="1476"/>
      <c r="O75" s="1476"/>
      <c r="P75" s="1476"/>
      <c r="Q75" s="1476"/>
      <c r="R75" s="1476"/>
      <c r="S75" s="1476"/>
      <c r="T75" s="1476"/>
      <c r="U75" s="1476"/>
      <c r="V75" s="1476"/>
      <c r="W75" s="1476"/>
      <c r="X75" s="1476"/>
      <c r="Y75" s="1476"/>
      <c r="Z75" s="1476"/>
      <c r="AA75" s="1476"/>
      <c r="AB75" s="1476"/>
      <c r="AC75" s="1476"/>
      <c r="AD75" s="1476"/>
      <c r="AE75" s="1476"/>
      <c r="AF75" s="1476"/>
      <c r="AG75" s="1476"/>
      <c r="AH75" s="1476"/>
    </row>
    <row r="76" spans="3:36" ht="14.25" customHeight="1" x14ac:dyDescent="0.15">
      <c r="X76" s="1489" t="s">
        <v>506</v>
      </c>
      <c r="Y76" s="1490"/>
      <c r="Z76" s="1490"/>
      <c r="AA76" s="1491"/>
      <c r="AB76" s="1504" t="str">
        <f>IF(AB72="","",IF(AB72&gt;=90,G82,IF(AND(AB72&lt;90,AB72&gt;=80),G83,IF(AND(AB72&lt;80,AB72&gt;=70),G84,IF(AND(AB72&lt;70,AB72&gt;=60),G85,IF(AND(AB72&lt;60,AB72&gt;=40),G86,IF(AB72&lt;40,G87)))))))</f>
        <v/>
      </c>
      <c r="AC76" s="1505"/>
      <c r="AD76" s="1505"/>
      <c r="AE76" s="1505"/>
      <c r="AF76" s="1505"/>
      <c r="AG76" s="1505"/>
      <c r="AH76" s="1506"/>
    </row>
    <row r="77" spans="3:36" ht="14.25" customHeight="1" x14ac:dyDescent="0.15">
      <c r="X77" s="1501"/>
      <c r="Y77" s="1502"/>
      <c r="Z77" s="1502"/>
      <c r="AA77" s="1503"/>
      <c r="AB77" s="1507"/>
      <c r="AC77" s="1508"/>
      <c r="AD77" s="1508"/>
      <c r="AE77" s="1508"/>
      <c r="AF77" s="1508"/>
      <c r="AG77" s="1508"/>
      <c r="AH77" s="1509"/>
    </row>
    <row r="78" spans="3:36" ht="14.25" customHeight="1" x14ac:dyDescent="0.15">
      <c r="X78" s="1492"/>
      <c r="Y78" s="1493"/>
      <c r="Z78" s="1493"/>
      <c r="AA78" s="1494"/>
      <c r="AB78" s="1510"/>
      <c r="AC78" s="1511"/>
      <c r="AD78" s="1511"/>
      <c r="AE78" s="1511"/>
      <c r="AF78" s="1511"/>
      <c r="AG78" s="1511"/>
      <c r="AH78" s="1512"/>
    </row>
    <row r="80" spans="3:36" x14ac:dyDescent="0.15">
      <c r="C80" s="1476" t="s">
        <v>507</v>
      </c>
      <c r="D80" s="1476"/>
      <c r="E80" s="1476"/>
      <c r="F80" s="1476"/>
      <c r="G80" s="1476"/>
      <c r="H80" s="1476"/>
      <c r="I80" s="1476"/>
      <c r="J80" s="1476"/>
      <c r="K80" s="1476"/>
      <c r="L80" s="1476"/>
      <c r="M80" s="1476"/>
      <c r="N80" s="1476"/>
      <c r="O80" s="1476"/>
      <c r="P80" s="1476"/>
      <c r="Q80" s="1476"/>
      <c r="R80" s="1476"/>
      <c r="S80" s="1476"/>
      <c r="T80" s="1476"/>
      <c r="U80" s="1476"/>
      <c r="V80" s="1476"/>
      <c r="W80" s="1476"/>
      <c r="X80" s="1476"/>
      <c r="Y80" s="1476"/>
      <c r="Z80" s="1476"/>
      <c r="AA80" s="1476"/>
      <c r="AB80" s="1476"/>
      <c r="AC80" s="1476"/>
      <c r="AD80" s="1476"/>
      <c r="AE80" s="1476"/>
      <c r="AF80" s="1476"/>
      <c r="AG80" s="1476"/>
      <c r="AH80" s="1476"/>
    </row>
    <row r="81" spans="3:34" x14ac:dyDescent="0.15">
      <c r="C81" s="440"/>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2"/>
    </row>
    <row r="82" spans="3:34" x14ac:dyDescent="0.15">
      <c r="C82" s="400"/>
      <c r="D82" s="399"/>
      <c r="E82" s="399"/>
      <c r="F82" s="399"/>
      <c r="G82" s="1477" t="s">
        <v>519</v>
      </c>
      <c r="H82" s="1478"/>
      <c r="I82" s="1478"/>
      <c r="J82" s="1478"/>
      <c r="K82" s="1479" t="s">
        <v>536</v>
      </c>
      <c r="L82" s="1480"/>
      <c r="M82" s="1480"/>
      <c r="N82" s="1480"/>
      <c r="O82" s="1480"/>
      <c r="P82" s="1480"/>
      <c r="Q82" s="1480"/>
      <c r="R82" s="1480"/>
      <c r="S82" s="1480"/>
      <c r="T82" s="1480"/>
      <c r="U82" s="1481"/>
      <c r="V82" s="1480" t="s">
        <v>508</v>
      </c>
      <c r="W82" s="1480"/>
      <c r="X82" s="1480"/>
      <c r="Y82" s="1480"/>
      <c r="Z82" s="1480"/>
      <c r="AA82" s="1480"/>
      <c r="AB82" s="1480"/>
      <c r="AC82" s="1480"/>
      <c r="AD82" s="1482"/>
      <c r="AE82" s="399"/>
      <c r="AF82" s="399"/>
      <c r="AG82" s="399"/>
      <c r="AH82" s="401"/>
    </row>
    <row r="83" spans="3:34" x14ac:dyDescent="0.15">
      <c r="C83" s="400"/>
      <c r="D83" s="399"/>
      <c r="E83" s="399"/>
      <c r="F83" s="399"/>
      <c r="G83" s="1483" t="s">
        <v>520</v>
      </c>
      <c r="H83" s="1484"/>
      <c r="I83" s="1484"/>
      <c r="J83" s="1484"/>
      <c r="K83" s="1485" t="s">
        <v>537</v>
      </c>
      <c r="L83" s="1486"/>
      <c r="M83" s="1486"/>
      <c r="N83" s="1486"/>
      <c r="O83" s="1486"/>
      <c r="P83" s="1486"/>
      <c r="Q83" s="1486"/>
      <c r="R83" s="1486"/>
      <c r="S83" s="1486"/>
      <c r="T83" s="1486"/>
      <c r="U83" s="1487"/>
      <c r="V83" s="1486" t="s">
        <v>509</v>
      </c>
      <c r="W83" s="1486"/>
      <c r="X83" s="1486"/>
      <c r="Y83" s="1486"/>
      <c r="Z83" s="1486"/>
      <c r="AA83" s="1486"/>
      <c r="AB83" s="1486"/>
      <c r="AC83" s="1486"/>
      <c r="AD83" s="1488"/>
      <c r="AE83" s="399"/>
      <c r="AF83" s="399"/>
      <c r="AG83" s="399"/>
      <c r="AH83" s="401"/>
    </row>
    <row r="84" spans="3:34" x14ac:dyDescent="0.15">
      <c r="C84" s="400"/>
      <c r="D84" s="399"/>
      <c r="E84" s="399"/>
      <c r="F84" s="399"/>
      <c r="G84" s="1521" t="s">
        <v>521</v>
      </c>
      <c r="H84" s="1522"/>
      <c r="I84" s="1522"/>
      <c r="J84" s="1522"/>
      <c r="K84" s="1523" t="s">
        <v>538</v>
      </c>
      <c r="L84" s="1524"/>
      <c r="M84" s="1524"/>
      <c r="N84" s="1524"/>
      <c r="O84" s="1524"/>
      <c r="P84" s="1524"/>
      <c r="Q84" s="1524"/>
      <c r="R84" s="1524"/>
      <c r="S84" s="1524"/>
      <c r="T84" s="1524"/>
      <c r="U84" s="1525"/>
      <c r="V84" s="1524" t="s">
        <v>511</v>
      </c>
      <c r="W84" s="1524"/>
      <c r="X84" s="1524"/>
      <c r="Y84" s="1524"/>
      <c r="Z84" s="1524"/>
      <c r="AA84" s="1524"/>
      <c r="AB84" s="1524"/>
      <c r="AC84" s="1524"/>
      <c r="AD84" s="1526"/>
      <c r="AE84" s="399"/>
      <c r="AF84" s="399"/>
      <c r="AG84" s="399"/>
      <c r="AH84" s="401"/>
    </row>
    <row r="85" spans="3:34" x14ac:dyDescent="0.15">
      <c r="C85" s="400"/>
      <c r="D85" s="399"/>
      <c r="E85" s="399"/>
      <c r="F85" s="399"/>
      <c r="G85" s="1527" t="s">
        <v>522</v>
      </c>
      <c r="H85" s="1528"/>
      <c r="I85" s="1528"/>
      <c r="J85" s="1528"/>
      <c r="K85" s="1517" t="s">
        <v>510</v>
      </c>
      <c r="L85" s="1518"/>
      <c r="M85" s="1518"/>
      <c r="N85" s="1518"/>
      <c r="O85" s="1518"/>
      <c r="P85" s="1518"/>
      <c r="Q85" s="1518"/>
      <c r="R85" s="1518"/>
      <c r="S85" s="1518"/>
      <c r="T85" s="1518"/>
      <c r="U85" s="1519"/>
      <c r="V85" s="1518" t="s">
        <v>512</v>
      </c>
      <c r="W85" s="1518"/>
      <c r="X85" s="1518"/>
      <c r="Y85" s="1518"/>
      <c r="Z85" s="1518"/>
      <c r="AA85" s="1518"/>
      <c r="AB85" s="1518"/>
      <c r="AC85" s="1518"/>
      <c r="AD85" s="1520"/>
      <c r="AE85" s="399"/>
      <c r="AF85" s="399"/>
      <c r="AG85" s="399"/>
      <c r="AH85" s="401"/>
    </row>
    <row r="86" spans="3:34" x14ac:dyDescent="0.15">
      <c r="C86" s="400"/>
      <c r="D86" s="399"/>
      <c r="E86" s="399"/>
      <c r="F86" s="399"/>
      <c r="G86" s="1513" t="s">
        <v>523</v>
      </c>
      <c r="H86" s="1514"/>
      <c r="I86" s="1514"/>
      <c r="J86" s="1514"/>
      <c r="K86" s="1485" t="s">
        <v>513</v>
      </c>
      <c r="L86" s="1486"/>
      <c r="M86" s="1486"/>
      <c r="N86" s="1486"/>
      <c r="O86" s="1486"/>
      <c r="P86" s="1486"/>
      <c r="Q86" s="1486"/>
      <c r="R86" s="1486"/>
      <c r="S86" s="1486"/>
      <c r="T86" s="1486"/>
      <c r="U86" s="1487"/>
      <c r="V86" s="1486" t="s">
        <v>514</v>
      </c>
      <c r="W86" s="1486"/>
      <c r="X86" s="1486"/>
      <c r="Y86" s="1486"/>
      <c r="Z86" s="1486"/>
      <c r="AA86" s="1486"/>
      <c r="AB86" s="1486"/>
      <c r="AC86" s="1486"/>
      <c r="AD86" s="1488"/>
      <c r="AE86" s="399"/>
      <c r="AF86" s="399"/>
      <c r="AG86" s="399"/>
      <c r="AH86" s="401"/>
    </row>
    <row r="87" spans="3:34" x14ac:dyDescent="0.15">
      <c r="C87" s="400"/>
      <c r="D87" s="399"/>
      <c r="E87" s="399"/>
      <c r="F87" s="399"/>
      <c r="G87" s="1515" t="s">
        <v>524</v>
      </c>
      <c r="H87" s="1516"/>
      <c r="I87" s="1516"/>
      <c r="J87" s="1516"/>
      <c r="K87" s="1517" t="s">
        <v>515</v>
      </c>
      <c r="L87" s="1518"/>
      <c r="M87" s="1518"/>
      <c r="N87" s="1518"/>
      <c r="O87" s="1518"/>
      <c r="P87" s="1518"/>
      <c r="Q87" s="1518"/>
      <c r="R87" s="1518"/>
      <c r="S87" s="1518"/>
      <c r="T87" s="1518"/>
      <c r="U87" s="1519"/>
      <c r="V87" s="1518" t="s">
        <v>516</v>
      </c>
      <c r="W87" s="1518"/>
      <c r="X87" s="1518"/>
      <c r="Y87" s="1518"/>
      <c r="Z87" s="1518"/>
      <c r="AA87" s="1518"/>
      <c r="AB87" s="1518"/>
      <c r="AC87" s="1518"/>
      <c r="AD87" s="1520"/>
      <c r="AE87" s="399"/>
      <c r="AF87" s="399"/>
      <c r="AG87" s="399"/>
      <c r="AH87" s="401"/>
    </row>
    <row r="88" spans="3:34" x14ac:dyDescent="0.15">
      <c r="C88" s="402"/>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4"/>
    </row>
  </sheetData>
  <sheetProtection algorithmName="SHA-512" hashValue="10jBdmDY/nRm0XFtu0+TnXV2r0VW/bAg+lQerofq+KYkj6s1U8fN/M4LNemmUHaJCw7ZAG8ATSse7h1NIcXcSA==" saltValue="MQ75uZRV9kfKGgUshUxizg==" spinCount="100000" sheet="1" selectLockedCells="1"/>
  <mergeCells count="125">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5:J35"/>
    <mergeCell ref="K35:Q35"/>
    <mergeCell ref="R35:Y35"/>
    <mergeCell ref="C29:F30"/>
    <mergeCell ref="G29:J30"/>
    <mergeCell ref="K29:O30"/>
    <mergeCell ref="P29:Q30"/>
    <mergeCell ref="R29:U30"/>
    <mergeCell ref="V29:Y30"/>
    <mergeCell ref="C34:AJ34"/>
    <mergeCell ref="AH40:AH41"/>
    <mergeCell ref="C44:AH44"/>
    <mergeCell ref="C45:AH45"/>
    <mergeCell ref="C36:J37"/>
    <mergeCell ref="K36:Q37"/>
    <mergeCell ref="R36:Y37"/>
    <mergeCell ref="C40:F41"/>
    <mergeCell ref="G40:I41"/>
    <mergeCell ref="J40:J41"/>
    <mergeCell ref="K40:M41"/>
    <mergeCell ref="N40:Q41"/>
    <mergeCell ref="R40:T41"/>
    <mergeCell ref="C39:AJ39"/>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G86:J86"/>
    <mergeCell ref="K86:U86"/>
    <mergeCell ref="V86:AD86"/>
    <mergeCell ref="G87:J87"/>
    <mergeCell ref="K87:U87"/>
    <mergeCell ref="V87:AD87"/>
    <mergeCell ref="G84:J84"/>
    <mergeCell ref="K84:U84"/>
    <mergeCell ref="V84:AD84"/>
    <mergeCell ref="G85:J85"/>
    <mergeCell ref="K85:U85"/>
    <mergeCell ref="V85:AD8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s>
  <phoneticPr fontId="78"/>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337DE-5840-4E39-A699-7863969A7F21}">
  <ds:schemaRefs>
    <ds:schemaRef ds:uri="http://purl.org/dc/elements/1.1/"/>
    <ds:schemaRef ds:uri="http://schemas.microsoft.com/office/2006/metadata/properties"/>
    <ds:schemaRef ds:uri="ede007fd-7b21-47c3-a745-54e9daf79cd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4944FA9-80F5-43B1-80BF-F98970689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FCA6E2-D577-4B11-9A68-84C10CAF7E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点検表（DC版）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'点検表（DC版）'!Print_Area</vt:lpstr>
      <vt:lpstr>評価シート!Print_Area</vt:lpstr>
      <vt:lpstr>'点検表（DC版）'!Print_Titles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2023-05-22T04:06:07Z</cp:lastPrinted>
  <dcterms:created xsi:type="dcterms:W3CDTF">2010-04-21T02:50:25Z</dcterms:created>
  <dcterms:modified xsi:type="dcterms:W3CDTF">2024-04-26T09:54:07Z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